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4565" windowHeight="8445" activeTab="0"/>
  </bookViews>
  <sheets>
    <sheet name="Cost Form" sheetId="1" r:id="rId1"/>
    <sheet name="Yield Percentage" sheetId="2" r:id="rId2"/>
    <sheet name="Pivot table" sheetId="3" r:id="rId3"/>
    <sheet name="Conversions" sheetId="4" r:id="rId4"/>
  </sheets>
  <definedNames>
    <definedName name="_xlnm.Print_Area" localSheetId="0">'Cost Form'!$C$1:$O$57</definedName>
  </definedNames>
  <calcPr fullCalcOnLoad="1"/>
</workbook>
</file>

<file path=xl/sharedStrings.xml><?xml version="1.0" encoding="utf-8"?>
<sst xmlns="http://schemas.openxmlformats.org/spreadsheetml/2006/main" count="1377" uniqueCount="477">
  <si>
    <t>Weight</t>
  </si>
  <si>
    <t>Volume</t>
  </si>
  <si>
    <t>Count</t>
  </si>
  <si>
    <t>lb</t>
  </si>
  <si>
    <t>APC / Unit</t>
  </si>
  <si>
    <t>EPC / Unit</t>
  </si>
  <si>
    <t>Ingredients</t>
  </si>
  <si>
    <t>Total Cost</t>
  </si>
  <si>
    <t>Recipe Quantity</t>
  </si>
  <si>
    <t>Cost</t>
  </si>
  <si>
    <t>Density</t>
  </si>
  <si>
    <t>cup</t>
  </si>
  <si>
    <t>Name</t>
  </si>
  <si>
    <t>Yield %</t>
  </si>
  <si>
    <t>Density Measurement</t>
  </si>
  <si>
    <t>tbsp</t>
  </si>
  <si>
    <t>Current Cost</t>
  </si>
  <si>
    <t>Cost Weight</t>
  </si>
  <si>
    <t>c</t>
  </si>
  <si>
    <t>gal</t>
  </si>
  <si>
    <t>qt</t>
  </si>
  <si>
    <t>pt</t>
  </si>
  <si>
    <t>fl oz</t>
  </si>
  <si>
    <t>tsp</t>
  </si>
  <si>
    <t>liter</t>
  </si>
  <si>
    <t>ml</t>
  </si>
  <si>
    <t>Food Cost Form</t>
  </si>
  <si>
    <t>Date:</t>
  </si>
  <si>
    <t>Menu Item:</t>
  </si>
  <si>
    <t>Size</t>
  </si>
  <si>
    <t>Number of Portions</t>
  </si>
  <si>
    <t>Cost per Portion:</t>
  </si>
  <si>
    <t>Selling Price</t>
  </si>
  <si>
    <t>Food Cost%</t>
  </si>
  <si>
    <t>kg</t>
  </si>
  <si>
    <t>g</t>
  </si>
  <si>
    <t>oz</t>
  </si>
  <si>
    <t>Weight Abbreviations</t>
  </si>
  <si>
    <t>Abbreviations</t>
  </si>
  <si>
    <t xml:space="preserve">Volume </t>
  </si>
  <si>
    <t>Cider Vinegar</t>
  </si>
  <si>
    <t>Extra Virgin Olive Oil</t>
  </si>
  <si>
    <t>Sugar</t>
  </si>
  <si>
    <t>Garlic Salt</t>
  </si>
  <si>
    <t>Onion Powder</t>
  </si>
  <si>
    <t>Ground Pepper, Black</t>
  </si>
  <si>
    <t>Basil, dried</t>
  </si>
  <si>
    <t>Salt</t>
  </si>
  <si>
    <t>Dried Minced Garlic</t>
  </si>
  <si>
    <t>Can tomato paste</t>
  </si>
  <si>
    <t>head</t>
  </si>
  <si>
    <t>Celery salt</t>
  </si>
  <si>
    <t>Banana hot peppers</t>
  </si>
  <si>
    <t>Ranch</t>
  </si>
  <si>
    <t>Can tomato sauce</t>
  </si>
  <si>
    <t>Blue cheese</t>
  </si>
  <si>
    <t>French dressing</t>
  </si>
  <si>
    <t>Spaghitti noodles</t>
  </si>
  <si>
    <t>Pizza crust</t>
  </si>
  <si>
    <t>Lasagna</t>
  </si>
  <si>
    <t>Chicken, breaded</t>
  </si>
  <si>
    <t>Meatballs, frozen</t>
  </si>
  <si>
    <t>Ham</t>
  </si>
  <si>
    <t>Turkey</t>
  </si>
  <si>
    <t>Pepperoni, small and large</t>
  </si>
  <si>
    <t>Italian sausage</t>
  </si>
  <si>
    <t>Salami</t>
  </si>
  <si>
    <t>Roast beef, shredded</t>
  </si>
  <si>
    <t>Chop sirloin patty</t>
  </si>
  <si>
    <t>Bacon</t>
  </si>
  <si>
    <t>Green peppers</t>
  </si>
  <si>
    <t>Mushrooms</t>
  </si>
  <si>
    <t>Jalapeno Peppers</t>
  </si>
  <si>
    <t>Tomato</t>
  </si>
  <si>
    <t>Lettuce, iceburg</t>
  </si>
  <si>
    <t>Mozarella shredded</t>
  </si>
  <si>
    <t>Mozarella, slices</t>
  </si>
  <si>
    <t>Chedder,slices</t>
  </si>
  <si>
    <t>Swiss, slices</t>
  </si>
  <si>
    <t>Pizza crust 10 inch</t>
  </si>
  <si>
    <t>Garlic bread, frozen</t>
  </si>
  <si>
    <t>Pizza crust 12 inch</t>
  </si>
  <si>
    <t>Pizza crust 14 inch</t>
  </si>
  <si>
    <t>Pizza crust 16 inch</t>
  </si>
  <si>
    <t>Tyme, dried</t>
  </si>
  <si>
    <t>Italian rolls 12 in</t>
  </si>
  <si>
    <t>each</t>
  </si>
  <si>
    <t xml:space="preserve">each </t>
  </si>
  <si>
    <t>lbs</t>
  </si>
  <si>
    <t>Onion</t>
  </si>
  <si>
    <t>Chicken breast</t>
  </si>
  <si>
    <t>Italian rolls 16 in</t>
  </si>
  <si>
    <t>Oregano</t>
  </si>
  <si>
    <t>Parslay</t>
  </si>
  <si>
    <t>Wt Conv</t>
  </si>
  <si>
    <t>Wt Cost</t>
  </si>
  <si>
    <t>Vol Conv</t>
  </si>
  <si>
    <t>Vol Cost</t>
  </si>
  <si>
    <t>Sum</t>
  </si>
  <si>
    <t>Dens check</t>
  </si>
  <si>
    <t>volume 1</t>
  </si>
  <si>
    <t>volume 2</t>
  </si>
  <si>
    <t>conversion factor</t>
  </si>
  <si>
    <t>Weight 1</t>
  </si>
  <si>
    <t>Weight 2</t>
  </si>
  <si>
    <t>Dens Vol Conv</t>
  </si>
  <si>
    <t>Wgt Vol Conv</t>
  </si>
  <si>
    <t>``</t>
  </si>
  <si>
    <t>D1 Cost</t>
  </si>
  <si>
    <t>D2 Cost</t>
  </si>
  <si>
    <t>Milk</t>
  </si>
  <si>
    <t>Allspice, ground</t>
  </si>
  <si>
    <t xml:space="preserve">Almonds, natural </t>
  </si>
  <si>
    <t xml:space="preserve">Almonds, roasted </t>
  </si>
  <si>
    <t>Apple slices</t>
  </si>
  <si>
    <t>Apples</t>
  </si>
  <si>
    <t>Apples, slices</t>
  </si>
  <si>
    <t>Apples, slices, canned</t>
  </si>
  <si>
    <t>Applesauce, canned</t>
  </si>
  <si>
    <t>Apricots</t>
  </si>
  <si>
    <t>Apricots, canned</t>
  </si>
  <si>
    <t>Apricots, cooked</t>
  </si>
  <si>
    <t>Apricots, diced, canned</t>
  </si>
  <si>
    <t>Apricots, drained</t>
  </si>
  <si>
    <t>Apricots, frozen</t>
  </si>
  <si>
    <t>Apricots, halves</t>
  </si>
  <si>
    <t>Apricots, pie, packed</t>
  </si>
  <si>
    <t>Apricots, slices</t>
  </si>
  <si>
    <t>Asparagus, green</t>
  </si>
  <si>
    <t>Asparagus, white</t>
  </si>
  <si>
    <t>Avocado</t>
  </si>
  <si>
    <t>Baking powder</t>
  </si>
  <si>
    <t>Baking soda</t>
  </si>
  <si>
    <t>Bananas</t>
  </si>
  <si>
    <t>Basil, fresh</t>
  </si>
  <si>
    <t>Beans, baked</t>
  </si>
  <si>
    <t>Beans, black-eyed peas, canned</t>
  </si>
  <si>
    <t>Beans, cut, canned, drained</t>
  </si>
  <si>
    <t>Beans, dry great northern</t>
  </si>
  <si>
    <t>Beans, dry navy peas</t>
  </si>
  <si>
    <t>Beans, garbanzo, canned</t>
  </si>
  <si>
    <t>Beans, great northern, dry</t>
  </si>
  <si>
    <t>Beans, green</t>
  </si>
  <si>
    <t>Beans, green , canned</t>
  </si>
  <si>
    <t>Beans, green , frozen</t>
  </si>
  <si>
    <t>Beans, kidney</t>
  </si>
  <si>
    <t>Beans, kidney, cooked</t>
  </si>
  <si>
    <t>Beans, navy, dried</t>
  </si>
  <si>
    <t>Beans, pinto, canned</t>
  </si>
  <si>
    <t>Beans, pinto, dry</t>
  </si>
  <si>
    <t>Beans, red kdny canned</t>
  </si>
  <si>
    <t>Beans, refried canned</t>
  </si>
  <si>
    <t>Beans, veg canned</t>
  </si>
  <si>
    <t>Beans, wax</t>
  </si>
  <si>
    <t>Beef stock</t>
  </si>
  <si>
    <t>Beef, breaded patty</t>
  </si>
  <si>
    <t>Beef, chuck roast</t>
  </si>
  <si>
    <t>Beef, coarse ground, bulk</t>
  </si>
  <si>
    <t>Beef, crumb</t>
  </si>
  <si>
    <t>Beef, frozen patties, 3 oz</t>
  </si>
  <si>
    <t>Beef, ground</t>
  </si>
  <si>
    <t>Beef, lean patties</t>
  </si>
  <si>
    <t>Beef, sloppy joe</t>
  </si>
  <si>
    <t>Beef, special trim</t>
  </si>
  <si>
    <t>Beef, taco filling</t>
  </si>
  <si>
    <t>Beets, golden baby</t>
  </si>
  <si>
    <t>Beets, red, baby</t>
  </si>
  <si>
    <t>Blackberries</t>
  </si>
  <si>
    <t>Blackberries evergreen</t>
  </si>
  <si>
    <t>Blackberries marion</t>
  </si>
  <si>
    <t>Blueberries, dry</t>
  </si>
  <si>
    <t>Blueberries, fresh</t>
  </si>
  <si>
    <t>Blueberries, wild</t>
  </si>
  <si>
    <t>Bread, rye</t>
  </si>
  <si>
    <t>Bread, white</t>
  </si>
  <si>
    <t>Bread, whole wheat</t>
  </si>
  <si>
    <t>Broccoli, frozen florets</t>
  </si>
  <si>
    <t>Brussel sprouts</t>
  </si>
  <si>
    <t>Butter</t>
  </si>
  <si>
    <t>Cabbage, green, shredded</t>
  </si>
  <si>
    <t>Cabbage, red, shredded</t>
  </si>
  <si>
    <t>Cantaloupe</t>
  </si>
  <si>
    <t>Cantaloupe, chunks</t>
  </si>
  <si>
    <t>Carrots, canned</t>
  </si>
  <si>
    <t>Carrots, raw or cooked, diced</t>
  </si>
  <si>
    <t>Carrots, whole baby, bulk</t>
  </si>
  <si>
    <t>Carrots, whole baby, snack pack</t>
  </si>
  <si>
    <t>Catfish, nuggets</t>
  </si>
  <si>
    <t>Catfish, strips</t>
  </si>
  <si>
    <t>Celery</t>
  </si>
  <si>
    <t>Celery seed</t>
  </si>
  <si>
    <t>Celery sticks</t>
  </si>
  <si>
    <t>Cheese, asiago</t>
  </si>
  <si>
    <t>Cheese, barrel</t>
  </si>
  <si>
    <t>Cheese, cheddar white</t>
  </si>
  <si>
    <t>Cheese, cheddar yellow</t>
  </si>
  <si>
    <t>Cheese, cottage or cream</t>
  </si>
  <si>
    <t>Cheese, grated</t>
  </si>
  <si>
    <t>Cheese, Gruyere</t>
  </si>
  <si>
    <t>Cheese, mozzarella</t>
  </si>
  <si>
    <t>Cheese, swiss</t>
  </si>
  <si>
    <t>Cheese, yellow, sliced</t>
  </si>
  <si>
    <t>Cherries, frozen</t>
  </si>
  <si>
    <t>Cherries, glacéed</t>
  </si>
  <si>
    <t>Cherries, red tart, canned</t>
  </si>
  <si>
    <t xml:space="preserve">Chicken fajita </t>
  </si>
  <si>
    <t>Chicken stock</t>
  </si>
  <si>
    <t>Chicken, boned, canned</t>
  </si>
  <si>
    <t>Chicken, cooked, cubed</t>
  </si>
  <si>
    <t>Chicken, cut up, frozen</t>
  </si>
  <si>
    <t>Chicken, diced</t>
  </si>
  <si>
    <t>Chicken, fajita</t>
  </si>
  <si>
    <t>Cinnamon, ground</t>
  </si>
  <si>
    <t>Citron, dried, chopped</t>
  </si>
  <si>
    <t>Cloves, ground</t>
  </si>
  <si>
    <t>Cloves, whole</t>
  </si>
  <si>
    <t>Cocoa</t>
  </si>
  <si>
    <t>Coconut milk</t>
  </si>
  <si>
    <t>Coconut, shredded</t>
  </si>
  <si>
    <t>Collards</t>
  </si>
  <si>
    <t>Corn</t>
  </si>
  <si>
    <t>Corn flakes</t>
  </si>
  <si>
    <t>Corn syrup</t>
  </si>
  <si>
    <t>Corn, canned</t>
  </si>
  <si>
    <t>Corn, cob</t>
  </si>
  <si>
    <t>Cornmeal</t>
  </si>
  <si>
    <t>Cornstarch</t>
  </si>
  <si>
    <t>Cracker crumbs</t>
  </si>
  <si>
    <t>Cranberries, dried</t>
  </si>
  <si>
    <t>Cranberries, raw</t>
  </si>
  <si>
    <t>Cranberries, whole</t>
  </si>
  <si>
    <t>Cranberry sauce</t>
  </si>
  <si>
    <t>Cranberry, juice</t>
  </si>
  <si>
    <t>Cream Cheese</t>
  </si>
  <si>
    <t>Cream of tartar</t>
  </si>
  <si>
    <t>Cream of wheat</t>
  </si>
  <si>
    <t>Cream, heavy</t>
  </si>
  <si>
    <t>Cream, whipped</t>
  </si>
  <si>
    <t>Cream, whipping</t>
  </si>
  <si>
    <t>Crumbs, cookie</t>
  </si>
  <si>
    <t>Crumbs, orea</t>
  </si>
  <si>
    <t>Cucumbers</t>
  </si>
  <si>
    <t>Egg mix, dry</t>
  </si>
  <si>
    <t>Eggs, raw, shelled</t>
  </si>
  <si>
    <t>Eggs, whole</t>
  </si>
  <si>
    <t>Figs, dried, chopped</t>
  </si>
  <si>
    <t>Flour, all-purpose</t>
  </si>
  <si>
    <t>Flour, bakers hard white, bulk</t>
  </si>
  <si>
    <t>Flour, bread, sifted</t>
  </si>
  <si>
    <t>Flour, bread, unsifted</t>
  </si>
  <si>
    <t>Flour, cake/pastry, sifted</t>
  </si>
  <si>
    <t xml:space="preserve">Flour, masa, yellow </t>
  </si>
  <si>
    <t>Flour, rye</t>
  </si>
  <si>
    <t>Flour, soy</t>
  </si>
  <si>
    <t>Flour, whole wheat</t>
  </si>
  <si>
    <t>Fruit mix, canned</t>
  </si>
  <si>
    <t>Garlic</t>
  </si>
  <si>
    <t>Gelatin, granulated</t>
  </si>
  <si>
    <t>Ginger root</t>
  </si>
  <si>
    <t>Ginger; ground</t>
  </si>
  <si>
    <t>Grapefruit</t>
  </si>
  <si>
    <t>ea</t>
  </si>
  <si>
    <t>Grapefruit juice, canned</t>
  </si>
  <si>
    <t>Grapes, cut, seeded</t>
  </si>
  <si>
    <t>Grapes, lunch bunch</t>
  </si>
  <si>
    <t>Grapes, red</t>
  </si>
  <si>
    <t>Grapes, whole</t>
  </si>
  <si>
    <t>Green Onions</t>
  </si>
  <si>
    <t>Half and half</t>
  </si>
  <si>
    <t>Ham, cooked, diced</t>
  </si>
  <si>
    <t>Honey</t>
  </si>
  <si>
    <t>Horseradish</t>
  </si>
  <si>
    <t>Hot Pepper Sauce</t>
  </si>
  <si>
    <t>Jam</t>
  </si>
  <si>
    <t>Jelly</t>
  </si>
  <si>
    <t>Ketchup</t>
  </si>
  <si>
    <t>Kiwifruit, fresh</t>
  </si>
  <si>
    <t>Lard</t>
  </si>
  <si>
    <t>Lemon juice</t>
  </si>
  <si>
    <t>Lettuce, micro green</t>
  </si>
  <si>
    <t>Lettuce, shredded</t>
  </si>
  <si>
    <t>Lime juice</t>
  </si>
  <si>
    <t>Macaroni, elbow</t>
  </si>
  <si>
    <t xml:space="preserve">Macaroni, rotini spiral </t>
  </si>
  <si>
    <t>Mace</t>
  </si>
  <si>
    <t>Margarine</t>
  </si>
  <si>
    <t>Marshmallows, miny</t>
  </si>
  <si>
    <t>Mayonnaise</t>
  </si>
  <si>
    <t>Meat, cooked, chopped</t>
  </si>
  <si>
    <t>Melon, Honeydew</t>
  </si>
  <si>
    <t>Milk, condensed</t>
  </si>
  <si>
    <t>Milk, evaporated</t>
  </si>
  <si>
    <t>Milk, nonfat dry</t>
  </si>
  <si>
    <t>Mincemeat</t>
  </si>
  <si>
    <t>Mint, fresh</t>
  </si>
  <si>
    <t>Molasses</t>
  </si>
  <si>
    <t>Mushroom, button</t>
  </si>
  <si>
    <t>Mushroom, chanterelle</t>
  </si>
  <si>
    <t>Mushroom, cremini</t>
  </si>
  <si>
    <t>Mushroom, porcini</t>
  </si>
  <si>
    <t>Mushroom, portobello</t>
  </si>
  <si>
    <t>Mustard seed</t>
  </si>
  <si>
    <t>Mustard, Dijon</t>
  </si>
  <si>
    <t>Mustard, dry</t>
  </si>
  <si>
    <t>Mustard, dry, ground</t>
  </si>
  <si>
    <t>Mustard, prepared</t>
  </si>
  <si>
    <t>Mustard, yellow</t>
  </si>
  <si>
    <t>Nectarines</t>
  </si>
  <si>
    <t>Noodles, cooked</t>
  </si>
  <si>
    <t>Nutmeats</t>
  </si>
  <si>
    <t>Nutmeg, ground</t>
  </si>
  <si>
    <t>Oats, rolled</t>
  </si>
  <si>
    <t>Oil, canola</t>
  </si>
  <si>
    <t>Oil, olive</t>
  </si>
  <si>
    <t>Oil, vegetable</t>
  </si>
  <si>
    <t>Oil.corn</t>
  </si>
  <si>
    <t>Okra</t>
  </si>
  <si>
    <t>Onions, chopped</t>
  </si>
  <si>
    <t>Onions, yellow</t>
  </si>
  <si>
    <t xml:space="preserve">Orange juice </t>
  </si>
  <si>
    <t xml:space="preserve">Orange juice, frozen, condensed </t>
  </si>
  <si>
    <t>Orange sections</t>
  </si>
  <si>
    <t>Oranges, fresh</t>
  </si>
  <si>
    <t>Oranges, madarin</t>
  </si>
  <si>
    <t>Oregano, fresh</t>
  </si>
  <si>
    <t>Oysters, shucked</t>
  </si>
  <si>
    <t>Paprika</t>
  </si>
  <si>
    <t>Parsley, coarsely chopped</t>
  </si>
  <si>
    <t>Peaches, chopped</t>
  </si>
  <si>
    <t>Peaches, diced</t>
  </si>
  <si>
    <t>Peaches, dried</t>
  </si>
  <si>
    <t>Peaches, sliced</t>
  </si>
  <si>
    <t>Peanut butter</t>
  </si>
  <si>
    <t>Peanut butter, drum</t>
  </si>
  <si>
    <t>Peanut butter, smooth</t>
  </si>
  <si>
    <t>Peanuts</t>
  </si>
  <si>
    <t>Peanuts, roasted</t>
  </si>
  <si>
    <t>Pears, canned, drained/diced</t>
  </si>
  <si>
    <t xml:space="preserve">Pears, d-anjou fresh </t>
  </si>
  <si>
    <t>Pears, halves</t>
  </si>
  <si>
    <t>Pears, sliced</t>
  </si>
  <si>
    <t>Peas, canned, drained</t>
  </si>
  <si>
    <t>Peas, dried, split</t>
  </si>
  <si>
    <t>Peas, green</t>
  </si>
  <si>
    <t>Peas, green, canned</t>
  </si>
  <si>
    <t>Pecans, chopped</t>
  </si>
  <si>
    <t>Pepper, black</t>
  </si>
  <si>
    <t>Pepper, cayanne</t>
  </si>
  <si>
    <t>Pepper, ground</t>
  </si>
  <si>
    <t>Peppers, anaheim chile</t>
  </si>
  <si>
    <t>Peppers, green, chopped</t>
  </si>
  <si>
    <t>Peppers, orange bell</t>
  </si>
  <si>
    <t>Peppers, red bell</t>
  </si>
  <si>
    <t>Peppers, yellow bell</t>
  </si>
  <si>
    <t>Persimmons</t>
  </si>
  <si>
    <t>Pimiento, chopped</t>
  </si>
  <si>
    <t>Pineapple spears</t>
  </si>
  <si>
    <t>Pineapple, chunks, canned</t>
  </si>
  <si>
    <t>Pineapple, crushed</t>
  </si>
  <si>
    <t>Pineapple, tidbits, canned</t>
  </si>
  <si>
    <t>Poppy seed</t>
  </si>
  <si>
    <t>Poppy seed dressing</t>
  </si>
  <si>
    <t>Pork taco filling</t>
  </si>
  <si>
    <t>Pork, boneless</t>
  </si>
  <si>
    <t>Pork, breaded patty</t>
  </si>
  <si>
    <t>Pork, ham roast, frozen</t>
  </si>
  <si>
    <t>Pork, natural juice, canned</t>
  </si>
  <si>
    <t>Pork, sloppy joe mix</t>
  </si>
  <si>
    <t>Potato chips</t>
  </si>
  <si>
    <t>Potatoes, bulk</t>
  </si>
  <si>
    <t>Potatoes, chef</t>
  </si>
  <si>
    <t>Potatoes, cooked, diced/mashed</t>
  </si>
  <si>
    <t>Potatoes, dehydrated</t>
  </si>
  <si>
    <t>Potatoes, granules, dehydrated</t>
  </si>
  <si>
    <t>Potatoes, oven</t>
  </si>
  <si>
    <t>Potatoes, red</t>
  </si>
  <si>
    <t>Potatoes, rounds</t>
  </si>
  <si>
    <t>Potatoes, sweet</t>
  </si>
  <si>
    <t>Potatoes, sweet mashed</t>
  </si>
  <si>
    <t>Potatoes, sweet mashed, canned</t>
  </si>
  <si>
    <t>Potatoes, sweet, canned</t>
  </si>
  <si>
    <t>Potatoes, wedges, frozen</t>
  </si>
  <si>
    <t>Prunes, cooked, pitted</t>
  </si>
  <si>
    <t>Prunes, dried</t>
  </si>
  <si>
    <t>Pudding chocolate</t>
  </si>
  <si>
    <t xml:space="preserve">Pudding vanilla </t>
  </si>
  <si>
    <t>Pumpkin, cooked</t>
  </si>
  <si>
    <t>Radishes</t>
  </si>
  <si>
    <t>Raisins</t>
  </si>
  <si>
    <t>Raisins, after cooking</t>
  </si>
  <si>
    <t>Raspberries</t>
  </si>
  <si>
    <t>Raspberry Sauce</t>
  </si>
  <si>
    <t>Red peppers</t>
  </si>
  <si>
    <t>Rhubarb, cooked</t>
  </si>
  <si>
    <t>Rhubarb, raw, 1” dice</t>
  </si>
  <si>
    <t>Rice parboiled</t>
  </si>
  <si>
    <t>Rice, cooked</t>
  </si>
  <si>
    <t>Rice, puffed</t>
  </si>
  <si>
    <t>Rice, raw</t>
  </si>
  <si>
    <t>Rice, uncooked</t>
  </si>
  <si>
    <t>Rosemary</t>
  </si>
  <si>
    <t>Rutabaga, cubed</t>
  </si>
  <si>
    <t>Sage, ground</t>
  </si>
  <si>
    <t>Salad dressing</t>
  </si>
  <si>
    <t>Salmon, canned</t>
  </si>
  <si>
    <t>Salmon, nuggets</t>
  </si>
  <si>
    <t>Salmon, pink</t>
  </si>
  <si>
    <t xml:space="preserve">Salmon,nuggets </t>
  </si>
  <si>
    <t>Salsa, canned</t>
  </si>
  <si>
    <t>Sauerkraut</t>
  </si>
  <si>
    <t xml:space="preserve">Sesame seed    </t>
  </si>
  <si>
    <t>Shallots, diced</t>
  </si>
  <si>
    <t>Shortening</t>
  </si>
  <si>
    <t>Soda, baking</t>
  </si>
  <si>
    <t>Soybeans</t>
  </si>
  <si>
    <t xml:space="preserve">Spaghetti </t>
  </si>
  <si>
    <t>Spaghetti sauce, canned</t>
  </si>
  <si>
    <t>Spinach, baby</t>
  </si>
  <si>
    <t>Spinach, cooked</t>
  </si>
  <si>
    <t>Spinach, raw</t>
  </si>
  <si>
    <t>Squash, Acorn</t>
  </si>
  <si>
    <t>Squash, Butternut</t>
  </si>
  <si>
    <t>Squash, Hubbard</t>
  </si>
  <si>
    <t>Squash, Yellow</t>
  </si>
  <si>
    <t>Squash, Zucchini</t>
  </si>
  <si>
    <t>Strawberries</t>
  </si>
  <si>
    <t>Strawberries, sliced, frozen</t>
  </si>
  <si>
    <t>Suet, ground</t>
  </si>
  <si>
    <t>Sugar, brown, lightly packed</t>
  </si>
  <si>
    <t>Sugar, brown, solidly packed</t>
  </si>
  <si>
    <t>Sugar, granulated</t>
  </si>
  <si>
    <t>Sugar, powdered, sifted</t>
  </si>
  <si>
    <t>Sunflower butter</t>
  </si>
  <si>
    <t>Sunflower oil</t>
  </si>
  <si>
    <t>Tangelos</t>
  </si>
  <si>
    <t>Tapioca, pearl</t>
  </si>
  <si>
    <t>Tapioca, quick-cooking</t>
  </si>
  <si>
    <t>Tea, instant</t>
  </si>
  <si>
    <t>Tea, loose-leaf</t>
  </si>
  <si>
    <t>Thyme</t>
  </si>
  <si>
    <t>Tomato, paste, canned</t>
  </si>
  <si>
    <t>Tomato, sauce, canned</t>
  </si>
  <si>
    <t>Tomatoes, canned</t>
  </si>
  <si>
    <t>Tomatoes, cherry</t>
  </si>
  <si>
    <t>Tomatoes, diced, canned</t>
  </si>
  <si>
    <t>Tomatoes, fresh, diced</t>
  </si>
  <si>
    <t>Tomatoes, on vine</t>
  </si>
  <si>
    <t>Tomatoes, pear</t>
  </si>
  <si>
    <t>Tomatoes, roma</t>
  </si>
  <si>
    <t>Tomatoes, whole, canned</t>
  </si>
  <si>
    <t>Trail mix</t>
  </si>
  <si>
    <t>Trout, smoke filet</t>
  </si>
  <si>
    <t>Tuna</t>
  </si>
  <si>
    <t>Tuna pouch</t>
  </si>
  <si>
    <t>Tuna, lite in water</t>
  </si>
  <si>
    <t xml:space="preserve">Turkey breast, deli </t>
  </si>
  <si>
    <t>Turkey breast, deli smoked</t>
  </si>
  <si>
    <t xml:space="preserve">Turkey bulk 45# </t>
  </si>
  <si>
    <t>Turkey chubs, frozen</t>
  </si>
  <si>
    <t>Turkey hams, smoked, frozen</t>
  </si>
  <si>
    <t>Turkey roasts, frozen</t>
  </si>
  <si>
    <t xml:space="preserve">Turkey, bulk </t>
  </si>
  <si>
    <t>Turkey, ground, burger, frozen</t>
  </si>
  <si>
    <t>Turkey, whole, frozen</t>
  </si>
  <si>
    <t>Vanilla</t>
  </si>
  <si>
    <t>Vegetable oil</t>
  </si>
  <si>
    <t>Vinegar</t>
  </si>
  <si>
    <t>Vinegar, apple cider</t>
  </si>
  <si>
    <t>Vinegar, balsamico</t>
  </si>
  <si>
    <t>Vinegar, champaigne</t>
  </si>
  <si>
    <t>Vinegar, red wine</t>
  </si>
  <si>
    <t>Walnut pieces</t>
  </si>
  <si>
    <t>Walnuts, shelled</t>
  </si>
  <si>
    <t>Water</t>
  </si>
  <si>
    <t>Watercress</t>
  </si>
  <si>
    <t>Watermelon</t>
  </si>
  <si>
    <t>Yeast, envelope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</si>
</sst>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$&quot;#,##0.00"/>
    <numFmt numFmtId="166" formatCode="0.000000"/>
    <numFmt numFmtId="167" formatCode="0.00000"/>
    <numFmt numFmtId="168" formatCode="0.0000"/>
    <numFmt numFmtId="169" formatCode="0.0"/>
    <numFmt numFmtId="170" formatCode="0.0000000"/>
    <numFmt numFmtId="171" formatCode="0.00000000"/>
    <numFmt numFmtId="172" formatCode="0.000000000"/>
    <numFmt numFmtId="173" formatCode="0.0000000000"/>
    <numFmt numFmtId="174" formatCode="0.00000000000"/>
    <numFmt numFmtId="175" formatCode="0.000000000000"/>
    <numFmt numFmtId="176" formatCode="0.0000000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09]h:mm:ss\ AM/PM"/>
    <numFmt numFmtId="182" formatCode="[$-409]dddd\,\ mmmm\ dd\,\ yyyy"/>
    <numFmt numFmtId="183" formatCode="[$-409]mmmm\ d\,\ yyyy;@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 applyFont="1" applyAlignment="1">
      <alignment horizontal="center"/>
    </xf>
    <xf numFmtId="44" fontId="0" fillId="0" borderId="0" xfId="0" applyNumberFormat="1" applyFont="1" applyAlignment="1">
      <alignment horizontal="center" wrapText="1"/>
    </xf>
    <xf numFmtId="0" fontId="0" fillId="32" borderId="10" xfId="0" applyFill="1" applyBorder="1" applyAlignment="1">
      <alignment horizontal="center"/>
    </xf>
    <xf numFmtId="0" fontId="3" fillId="0" borderId="0" xfId="0" applyFont="1" applyAlignment="1">
      <alignment/>
    </xf>
    <xf numFmtId="44" fontId="0" fillId="0" borderId="0" xfId="44" applyFont="1" applyAlignment="1">
      <alignment horizontal="center" wrapText="1"/>
    </xf>
    <xf numFmtId="173" fontId="0" fillId="0" borderId="0" xfId="0" applyNumberForma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4" fontId="5" fillId="0" borderId="12" xfId="44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44" fontId="0" fillId="0" borderId="0" xfId="44" applyFont="1" applyAlignment="1">
      <alignment horizontal="center"/>
    </xf>
    <xf numFmtId="44" fontId="0" fillId="0" borderId="0" xfId="0" applyNumberFormat="1" applyFont="1" applyAlignment="1">
      <alignment/>
    </xf>
    <xf numFmtId="0" fontId="2" fillId="0" borderId="13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0" fillId="33" borderId="13" xfId="0" applyFont="1" applyFill="1" applyBorder="1" applyAlignment="1">
      <alignment horizontal="center"/>
    </xf>
    <xf numFmtId="44" fontId="0" fillId="33" borderId="13" xfId="44" applyFont="1" applyFill="1" applyBorder="1" applyAlignment="1">
      <alignment horizontal="center"/>
    </xf>
    <xf numFmtId="44" fontId="0" fillId="33" borderId="15" xfId="0" applyNumberFormat="1" applyFont="1" applyFill="1" applyBorder="1" applyAlignment="1">
      <alignment horizontal="center"/>
    </xf>
    <xf numFmtId="0" fontId="0" fillId="33" borderId="16" xfId="0" applyFont="1" applyFill="1" applyBorder="1" applyAlignment="1">
      <alignment horizontal="right"/>
    </xf>
    <xf numFmtId="0" fontId="0" fillId="33" borderId="17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right"/>
    </xf>
    <xf numFmtId="0" fontId="0" fillId="33" borderId="19" xfId="0" applyFont="1" applyFill="1" applyBorder="1" applyAlignment="1">
      <alignment/>
    </xf>
    <xf numFmtId="12" fontId="0" fillId="33" borderId="13" xfId="0" applyNumberFormat="1" applyFont="1" applyFill="1" applyBorder="1" applyAlignment="1">
      <alignment horizontal="center"/>
    </xf>
    <xf numFmtId="2" fontId="0" fillId="33" borderId="16" xfId="0" applyNumberFormat="1" applyFont="1" applyFill="1" applyBorder="1" applyAlignment="1">
      <alignment horizontal="right"/>
    </xf>
    <xf numFmtId="0" fontId="0" fillId="33" borderId="14" xfId="0" applyFon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0" xfId="0" applyNumberFormat="1" applyFont="1" applyAlignment="1">
      <alignment horizontal="center"/>
    </xf>
    <xf numFmtId="173" fontId="0" fillId="0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169" fontId="0" fillId="0" borderId="0" xfId="0" applyNumberFormat="1" applyAlignment="1">
      <alignment horizontal="center"/>
    </xf>
    <xf numFmtId="169" fontId="0" fillId="0" borderId="0" xfId="0" applyNumberFormat="1" applyAlignment="1">
      <alignment horizontal="left"/>
    </xf>
    <xf numFmtId="2" fontId="0" fillId="0" borderId="0" xfId="0" applyNumberFormat="1" applyAlignment="1">
      <alignment/>
    </xf>
    <xf numFmtId="44" fontId="0" fillId="33" borderId="15" xfId="44" applyFont="1" applyFill="1" applyBorder="1" applyAlignment="1">
      <alignment horizontal="center"/>
    </xf>
    <xf numFmtId="44" fontId="0" fillId="33" borderId="14" xfId="44" applyFont="1" applyFill="1" applyBorder="1" applyAlignment="1">
      <alignment horizontal="center"/>
    </xf>
    <xf numFmtId="0" fontId="0" fillId="0" borderId="0" xfId="0" applyFont="1" applyAlignment="1">
      <alignment wrapText="1"/>
    </xf>
    <xf numFmtId="2" fontId="10" fillId="0" borderId="0" xfId="0" applyNumberFormat="1" applyFont="1" applyAlignment="1">
      <alignment horizontal="center"/>
    </xf>
    <xf numFmtId="2" fontId="10" fillId="0" borderId="0" xfId="0" applyNumberFormat="1" applyFont="1" applyFill="1" applyAlignment="1">
      <alignment horizontal="center"/>
    </xf>
    <xf numFmtId="2" fontId="10" fillId="0" borderId="0" xfId="44" applyNumberFormat="1" applyFont="1" applyFill="1" applyAlignment="1">
      <alignment horizontal="center"/>
    </xf>
    <xf numFmtId="2" fontId="10" fillId="0" borderId="0" xfId="0" applyNumberFormat="1" applyFont="1" applyFill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2" fontId="10" fillId="0" borderId="0" xfId="0" applyNumberFormat="1" applyFont="1" applyFill="1" applyAlignment="1">
      <alignment/>
    </xf>
    <xf numFmtId="2" fontId="10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/>
    </xf>
    <xf numFmtId="2" fontId="10" fillId="0" borderId="0" xfId="44" applyNumberFormat="1" applyFont="1" applyFill="1" applyBorder="1" applyAlignment="1">
      <alignment horizontal="center"/>
    </xf>
    <xf numFmtId="2" fontId="10" fillId="0" borderId="0" xfId="0" applyNumberFormat="1" applyFont="1" applyFill="1" applyAlignment="1">
      <alignment wrapText="1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9" fontId="5" fillId="0" borderId="12" xfId="59" applyFont="1" applyBorder="1" applyAlignment="1">
      <alignment horizontal="center"/>
    </xf>
    <xf numFmtId="9" fontId="5" fillId="0" borderId="19" xfId="59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44" fontId="5" fillId="0" borderId="12" xfId="44" applyFont="1" applyBorder="1" applyAlignment="1">
      <alignment horizontal="center"/>
    </xf>
    <xf numFmtId="183" fontId="5" fillId="0" borderId="22" xfId="0" applyNumberFormat="1" applyFont="1" applyBorder="1" applyAlignment="1">
      <alignment horizontal="center"/>
    </xf>
    <xf numFmtId="183" fontId="5" fillId="0" borderId="23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0" fillId="32" borderId="16" xfId="0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0" fillId="32" borderId="18" xfId="0" applyFill="1" applyBorder="1" applyAlignment="1">
      <alignment horizontal="center"/>
    </xf>
    <xf numFmtId="0" fontId="0" fillId="32" borderId="19" xfId="0" applyFill="1" applyBorder="1" applyAlignment="1">
      <alignment horizontal="center"/>
    </xf>
    <xf numFmtId="0" fontId="0" fillId="32" borderId="15" xfId="0" applyFill="1" applyBorder="1" applyAlignment="1">
      <alignment horizontal="center" vertical="center" wrapText="1"/>
    </xf>
    <xf numFmtId="0" fontId="0" fillId="32" borderId="14" xfId="0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2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0" fillId="32" borderId="24" xfId="0" applyFill="1" applyBorder="1" applyAlignment="1">
      <alignment horizontal="center"/>
    </xf>
    <xf numFmtId="0" fontId="0" fillId="32" borderId="22" xfId="0" applyFill="1" applyBorder="1" applyAlignment="1">
      <alignment horizontal="center"/>
    </xf>
    <xf numFmtId="0" fontId="0" fillId="32" borderId="23" xfId="0" applyFill="1" applyBorder="1" applyAlignment="1">
      <alignment horizontal="center"/>
    </xf>
    <xf numFmtId="0" fontId="0" fillId="33" borderId="16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0" fillId="33" borderId="13" xfId="0" applyNumberFormat="1" applyFont="1" applyFill="1" applyBorder="1" applyAlignment="1">
      <alignment horizontal="center" vertical="center"/>
    </xf>
    <xf numFmtId="0" fontId="0" fillId="33" borderId="14" xfId="0" applyNumberFormat="1" applyFont="1" applyFill="1" applyBorder="1" applyAlignment="1">
      <alignment horizontal="center" vertical="center"/>
    </xf>
    <xf numFmtId="44" fontId="0" fillId="33" borderId="15" xfId="44" applyFont="1" applyFill="1" applyBorder="1" applyAlignment="1">
      <alignment horizontal="center" vertical="center"/>
    </xf>
    <xf numFmtId="44" fontId="0" fillId="33" borderId="14" xfId="44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left"/>
    </xf>
    <xf numFmtId="0" fontId="0" fillId="33" borderId="18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2" fillId="0" borderId="2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32" borderId="16" xfId="0" applyFill="1" applyBorder="1" applyAlignment="1">
      <alignment horizontal="left" vertical="center"/>
    </xf>
    <xf numFmtId="0" fontId="0" fillId="32" borderId="17" xfId="0" applyFill="1" applyBorder="1" applyAlignment="1">
      <alignment horizontal="left" vertical="center"/>
    </xf>
    <xf numFmtId="0" fontId="0" fillId="32" borderId="18" xfId="0" applyFill="1" applyBorder="1" applyAlignment="1">
      <alignment horizontal="left" vertical="center"/>
    </xf>
    <xf numFmtId="0" fontId="0" fillId="32" borderId="19" xfId="0" applyFill="1" applyBorder="1" applyAlignment="1">
      <alignment horizontal="left" vertical="center"/>
    </xf>
    <xf numFmtId="44" fontId="0" fillId="33" borderId="15" xfId="44" applyFont="1" applyFill="1" applyBorder="1" applyAlignment="1">
      <alignment horizontal="center" vertical="center"/>
    </xf>
    <xf numFmtId="44" fontId="0" fillId="33" borderId="14" xfId="44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21" xfId="0" applyBorder="1" applyAlignment="1">
      <alignment horizontal="right"/>
    </xf>
    <xf numFmtId="44" fontId="0" fillId="0" borderId="15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56"/>
  <sheetViews>
    <sheetView tabSelected="1" workbookViewId="0" topLeftCell="A1">
      <selection activeCell="D11" sqref="D11:E11"/>
    </sheetView>
  </sheetViews>
  <sheetFormatPr defaultColWidth="9.140625" defaultRowHeight="12.75"/>
  <cols>
    <col min="1" max="1" width="1.57421875" style="0" customWidth="1"/>
    <col min="2" max="2" width="15.8515625" style="0" customWidth="1"/>
    <col min="3" max="3" width="1.57421875" style="0" customWidth="1"/>
    <col min="5" max="5" width="12.28125" style="0" customWidth="1"/>
    <col min="6" max="9" width="9.7109375" style="0" customWidth="1"/>
    <col min="10" max="10" width="14.00390625" style="0" bestFit="1" customWidth="1"/>
    <col min="11" max="11" width="11.00390625" style="0" bestFit="1" customWidth="1"/>
    <col min="12" max="12" width="13.8515625" style="0" bestFit="1" customWidth="1"/>
    <col min="14" max="14" width="4.00390625" style="0" customWidth="1"/>
    <col min="15" max="15" width="2.7109375" style="1" customWidth="1"/>
    <col min="16" max="17" width="2.7109375" style="2" customWidth="1"/>
    <col min="18" max="18" width="2.7109375" style="1" customWidth="1"/>
    <col min="19" max="19" width="2.7109375" style="2" customWidth="1"/>
    <col min="20" max="21" width="2.7109375" style="1" customWidth="1"/>
    <col min="22" max="23" width="2.7109375" style="45" customWidth="1"/>
    <col min="24" max="26" width="2.7109375" style="1" customWidth="1"/>
  </cols>
  <sheetData>
    <row r="1" spans="4:14" ht="13.5" thickBot="1"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4:16" ht="19.5" customHeight="1" thickBot="1">
      <c r="D2" s="102" t="s">
        <v>26</v>
      </c>
      <c r="E2" s="103"/>
      <c r="F2" s="103"/>
      <c r="G2" s="103"/>
      <c r="H2" s="103"/>
      <c r="I2" s="13"/>
      <c r="J2" s="14" t="s">
        <v>27</v>
      </c>
      <c r="K2" s="66">
        <v>40465</v>
      </c>
      <c r="L2" s="66"/>
      <c r="M2" s="66"/>
      <c r="N2" s="67"/>
      <c r="P2" s="1"/>
    </row>
    <row r="3" spans="4:16" ht="19.5" customHeight="1">
      <c r="D3" s="57"/>
      <c r="E3" s="58"/>
      <c r="F3" s="58"/>
      <c r="G3" s="58"/>
      <c r="H3" s="58"/>
      <c r="I3" s="58"/>
      <c r="J3" s="58"/>
      <c r="K3" s="58"/>
      <c r="L3" s="58"/>
      <c r="M3" s="58"/>
      <c r="N3" s="59"/>
      <c r="P3" s="1"/>
    </row>
    <row r="4" spans="4:16" ht="19.5" customHeight="1" thickBot="1">
      <c r="D4" s="94" t="s">
        <v>28</v>
      </c>
      <c r="E4" s="95"/>
      <c r="F4" s="68"/>
      <c r="G4" s="68"/>
      <c r="H4" s="68"/>
      <c r="I4" s="12"/>
      <c r="J4" s="15" t="s">
        <v>29</v>
      </c>
      <c r="K4" s="79"/>
      <c r="L4" s="79"/>
      <c r="M4" s="79"/>
      <c r="N4" s="80"/>
      <c r="P4" s="1"/>
    </row>
    <row r="5" spans="4:16" ht="19.5" customHeight="1" thickBot="1">
      <c r="D5" s="94" t="s">
        <v>30</v>
      </c>
      <c r="E5" s="95"/>
      <c r="F5" s="69">
        <v>1</v>
      </c>
      <c r="G5" s="69"/>
      <c r="H5" s="69"/>
      <c r="I5" s="58"/>
      <c r="J5" s="58"/>
      <c r="K5" s="58"/>
      <c r="L5" s="58"/>
      <c r="M5" s="58"/>
      <c r="N5" s="59"/>
      <c r="P5" s="1"/>
    </row>
    <row r="6" spans="4:16" ht="19.5" customHeight="1">
      <c r="D6" s="57"/>
      <c r="E6" s="58"/>
      <c r="F6" s="58"/>
      <c r="G6" s="58"/>
      <c r="H6" s="58"/>
      <c r="I6" s="58"/>
      <c r="J6" s="58"/>
      <c r="K6" s="58"/>
      <c r="L6" s="58"/>
      <c r="M6" s="58"/>
      <c r="N6" s="59"/>
      <c r="P6" s="1"/>
    </row>
    <row r="7" spans="4:16" ht="19.5" customHeight="1" thickBot="1">
      <c r="D7" s="94" t="s">
        <v>31</v>
      </c>
      <c r="E7" s="95"/>
      <c r="F7" s="65" t="e">
        <f>L55/F5</f>
        <v>#N/A</v>
      </c>
      <c r="G7" s="65"/>
      <c r="H7" s="65"/>
      <c r="I7" s="12"/>
      <c r="J7" s="16" t="s">
        <v>32</v>
      </c>
      <c r="K7" s="17" t="e">
        <f>F7/M7</f>
        <v>#N/A</v>
      </c>
      <c r="L7" s="16" t="s">
        <v>33</v>
      </c>
      <c r="M7" s="60">
        <v>0.25</v>
      </c>
      <c r="N7" s="61"/>
      <c r="P7" s="1"/>
    </row>
    <row r="8" spans="4:14" ht="13.5" thickBot="1">
      <c r="D8" s="62"/>
      <c r="E8" s="63"/>
      <c r="F8" s="63"/>
      <c r="G8" s="63"/>
      <c r="H8" s="63"/>
      <c r="I8" s="63"/>
      <c r="J8" s="63"/>
      <c r="K8" s="63"/>
      <c r="L8" s="63"/>
      <c r="M8" s="63"/>
      <c r="N8" s="64"/>
    </row>
    <row r="9" spans="2:26" ht="26.25" thickBot="1">
      <c r="B9" s="24" t="s">
        <v>37</v>
      </c>
      <c r="D9" s="96" t="s">
        <v>6</v>
      </c>
      <c r="E9" s="97"/>
      <c r="F9" s="81" t="s">
        <v>8</v>
      </c>
      <c r="G9" s="82"/>
      <c r="H9" s="83"/>
      <c r="I9" s="81" t="s">
        <v>9</v>
      </c>
      <c r="J9" s="82"/>
      <c r="K9" s="83"/>
      <c r="L9" s="75" t="s">
        <v>7</v>
      </c>
      <c r="M9" s="71" t="s">
        <v>10</v>
      </c>
      <c r="N9" s="72"/>
      <c r="O9" s="78" t="s">
        <v>98</v>
      </c>
      <c r="P9" s="77" t="s">
        <v>94</v>
      </c>
      <c r="Q9" s="70" t="s">
        <v>95</v>
      </c>
      <c r="R9" s="70" t="s">
        <v>96</v>
      </c>
      <c r="S9" s="77" t="s">
        <v>97</v>
      </c>
      <c r="T9" s="70" t="s">
        <v>99</v>
      </c>
      <c r="U9" s="93" t="s">
        <v>105</v>
      </c>
      <c r="V9" s="93" t="s">
        <v>106</v>
      </c>
      <c r="W9" s="77" t="s">
        <v>108</v>
      </c>
      <c r="X9" s="93" t="s">
        <v>105</v>
      </c>
      <c r="Y9" s="93" t="s">
        <v>106</v>
      </c>
      <c r="Z9" s="77" t="s">
        <v>109</v>
      </c>
    </row>
    <row r="10" spans="2:26" ht="13.5" thickBot="1">
      <c r="B10" s="18" t="s">
        <v>35</v>
      </c>
      <c r="D10" s="98"/>
      <c r="E10" s="99"/>
      <c r="F10" s="7" t="s">
        <v>0</v>
      </c>
      <c r="G10" s="7" t="s">
        <v>1</v>
      </c>
      <c r="H10" s="7" t="s">
        <v>2</v>
      </c>
      <c r="I10" s="7" t="s">
        <v>4</v>
      </c>
      <c r="J10" s="7" t="s">
        <v>13</v>
      </c>
      <c r="K10" s="7" t="s">
        <v>5</v>
      </c>
      <c r="L10" s="76"/>
      <c r="M10" s="73"/>
      <c r="N10" s="74"/>
      <c r="O10" s="78"/>
      <c r="P10" s="77"/>
      <c r="Q10" s="70"/>
      <c r="R10" s="70"/>
      <c r="S10" s="77"/>
      <c r="T10" s="70"/>
      <c r="U10" s="93"/>
      <c r="V10" s="93"/>
      <c r="W10" s="77"/>
      <c r="X10" s="93"/>
      <c r="Y10" s="93"/>
      <c r="Z10" s="77"/>
    </row>
    <row r="11" spans="2:26" ht="12.75">
      <c r="B11" s="18" t="s">
        <v>34</v>
      </c>
      <c r="D11" s="84"/>
      <c r="E11" s="85"/>
      <c r="F11" s="25">
        <v>2</v>
      </c>
      <c r="G11" s="25"/>
      <c r="H11" s="25"/>
      <c r="I11" s="26" t="e">
        <f>VLOOKUP(D11,'Yield Percentage'!A$2:F$465,5)</f>
        <v>#N/A</v>
      </c>
      <c r="J11" s="86" t="e">
        <f>VLOOKUP(D11,'Yield Percentage'!A$2:F$465,2)</f>
        <v>#N/A</v>
      </c>
      <c r="K11" s="27" t="e">
        <f>I11/(J11/100)</f>
        <v>#N/A</v>
      </c>
      <c r="L11" s="88" t="e">
        <f>SUM(Q11,S11,W11,Z11)</f>
        <v>#N/A</v>
      </c>
      <c r="M11" s="34" t="e">
        <f>VLOOKUP(D11,'Yield Percentage'!A$2:F$465,3)</f>
        <v>#N/A</v>
      </c>
      <c r="N11" s="29" t="e">
        <f>IF(M11&gt;0,"oz")</f>
        <v>#N/A</v>
      </c>
      <c r="O11" s="46">
        <f>SUM(F11:H11)</f>
        <v>2</v>
      </c>
      <c r="P11" s="46" t="e">
        <f>IF(AND(OR(I12="lb",I12="oz",I12="kg",I12="g"),ISTEXT(F12)),INDEX('Pivot table'!$B$2:$E$5,MATCH(F12,'Pivot table'!$A$2:$A$5),MATCH(I12,'Pivot table'!$B$1:$E$1)))</f>
        <v>#N/A</v>
      </c>
      <c r="Q11" s="47" t="e">
        <f>O11*K11*P11</f>
        <v>#N/A</v>
      </c>
      <c r="R11" s="48" t="e">
        <f>IF(AND(OR(I12="gal",I12="qt",I12="pt",I12="c",I12="fl oz",I12="tbsp",I12="tsp",I12="liter",I12="ml"),ISTEXT(G12)),INDEX('Pivot table'!$B$9:$J$17,MATCH(G12,'Pivot table'!$A$9:$A$17),MATCH(I12,'Pivot table'!$B$8:$J$8)))</f>
        <v>#N/A</v>
      </c>
      <c r="S11" s="47" t="e">
        <f>O11*K11*R11</f>
        <v>#N/A</v>
      </c>
      <c r="T11" s="48" t="e">
        <f>OR(AND(OR(I12="lb",I12="oz",I12="kg",I12="g"),ISTEXT(G12)),AND(OR(I12="gal",I12="qt",I12="pt",I12="c",I12="fl oz",I12="tbsp",I12="tsp",I12="liter",I12="ml"),ISTEXT(F12)))</f>
        <v>#N/A</v>
      </c>
      <c r="U11" s="48" t="e">
        <f>VLOOKUP(I12,Conversions!B$2:C$10,2)</f>
        <v>#N/A</v>
      </c>
      <c r="V11" s="49">
        <f>VLOOKUP(F12,Conversions!B$14:C$17,2)</f>
        <v>0.028349524691869014</v>
      </c>
      <c r="W11" s="50" t="e">
        <f>IF(AND(ISTEXT(F12),OR(I12="gal",I12="qt",I12="pt",I12="c",I12="fl oz",I12="tbsp",I12="tsp")),(K11*U11*V11*O11)/M11,0)</f>
        <v>#N/A</v>
      </c>
      <c r="X11" s="48" t="e">
        <f>VLOOKUP(G12,Conversions!B$2:C$10,2)</f>
        <v>#N/A</v>
      </c>
      <c r="Y11" s="49" t="e">
        <f>VLOOKUP(I12,Conversions!B$14:C$17,2)</f>
        <v>#N/A</v>
      </c>
      <c r="Z11" s="51" t="e">
        <f>IF(AND(ISTEXT(G12),OR(I12="lb",I12="oz",I12="kg",I12="g")),K11*Y11*M11/X11*O11,0)</f>
        <v>#N/A</v>
      </c>
    </row>
    <row r="12" spans="2:26" ht="13.5" thickBot="1">
      <c r="B12" s="19" t="s">
        <v>3</v>
      </c>
      <c r="D12" s="91"/>
      <c r="E12" s="92"/>
      <c r="F12" s="35" t="s">
        <v>34</v>
      </c>
      <c r="G12" s="35"/>
      <c r="H12" s="30"/>
      <c r="I12" s="26" t="e">
        <f>VLOOKUP(D11,'Yield Percentage'!A$2:F$465,6)</f>
        <v>#N/A</v>
      </c>
      <c r="J12" s="87"/>
      <c r="K12" s="30" t="e">
        <f>I12</f>
        <v>#N/A</v>
      </c>
      <c r="L12" s="89"/>
      <c r="M12" s="31" t="e">
        <f>VLOOKUP(D11,'Yield Percentage'!A$2:F$465,4)</f>
        <v>#N/A</v>
      </c>
      <c r="N12" s="32"/>
      <c r="O12" s="46"/>
      <c r="P12" s="52"/>
      <c r="Q12" s="47"/>
      <c r="R12" s="48"/>
      <c r="S12" s="47"/>
      <c r="T12" s="53"/>
      <c r="U12" s="54"/>
      <c r="V12" s="49"/>
      <c r="W12" s="55"/>
      <c r="X12" s="54"/>
      <c r="Y12" s="55"/>
      <c r="Z12" s="51"/>
    </row>
    <row r="13" spans="2:26" ht="12.75">
      <c r="B13" s="18" t="s">
        <v>36</v>
      </c>
      <c r="D13" s="84"/>
      <c r="E13" s="85"/>
      <c r="F13" s="25"/>
      <c r="G13" s="25"/>
      <c r="H13" s="25"/>
      <c r="I13" s="43">
        <v>0.09</v>
      </c>
      <c r="J13" s="86" t="e">
        <f>VLOOKUP(D13,'Yield Percentage'!A$2:F$465,2)</f>
        <v>#N/A</v>
      </c>
      <c r="K13" s="27" t="e">
        <f>I13/(J13/100)</f>
        <v>#N/A</v>
      </c>
      <c r="L13" s="88" t="e">
        <f>SUM(Q13,S13,W13,Z13)</f>
        <v>#N/A</v>
      </c>
      <c r="M13" s="34" t="e">
        <f>VLOOKUP(D13,'Yield Percentage'!A$2:F$465,3)</f>
        <v>#N/A</v>
      </c>
      <c r="N13" s="29" t="e">
        <f>IF(M13&gt;0,"oz")</f>
        <v>#N/A</v>
      </c>
      <c r="O13" s="46">
        <f>SUM(F13:H13)</f>
        <v>0</v>
      </c>
      <c r="P13" s="46" t="e">
        <f>IF(AND(OR(I14="lb",I14="oz",I14="kg",I14="g"),ISTEXT(F14)),INDEX('Pivot table'!$B$2:$E$5,MATCH(F14,'Pivot table'!$A$2:$A$5),MATCH(I14,'Pivot table'!$B$1:$E$1)))</f>
        <v>#N/A</v>
      </c>
      <c r="Q13" s="47" t="e">
        <f>O13*K13*P13</f>
        <v>#N/A</v>
      </c>
      <c r="R13" s="48" t="e">
        <f>IF(AND(OR(I14="gal",I14="qt",I14="pt",I14="c",I14="fl oz",I14="tbsp",I14="tsp",I14="liter",I14="ml"),ISTEXT(G14)),INDEX('Pivot table'!$B$9:$J$17,MATCH(G14,'Pivot table'!$A$9:$A$17),MATCH(I14,'Pivot table'!$B$8:$J$8)))</f>
        <v>#N/A</v>
      </c>
      <c r="S13" s="47" t="e">
        <f>O13*K13*R13</f>
        <v>#N/A</v>
      </c>
      <c r="T13" s="48" t="e">
        <f>OR(AND(OR(I14="lb",I14="oz",I14="kg",I14="g"),ISTEXT(G14)),AND(OR(I14="gal",I14="qt",I14="pt",I14="c",I14="fl oz",I14="tbsp",I14="tsp",I14="liter",I14="ml"),ISTEXT(F14)))</f>
        <v>#N/A</v>
      </c>
      <c r="U13" s="48" t="e">
        <f>VLOOKUP(I14,Conversions!B$2:C$10,2)</f>
        <v>#N/A</v>
      </c>
      <c r="V13" s="49" t="e">
        <f>VLOOKUP(F14,Conversions!B$14:C$17,2)</f>
        <v>#N/A</v>
      </c>
      <c r="W13" s="50" t="e">
        <f>IF(AND(ISTEXT(F14),OR(I14="gal",I14="qt",I14="pt",I14="c",I14="fl oz",I14="tbsp",I14="tsp")),(K13*U13*V13*O13)/M13,0)</f>
        <v>#N/A</v>
      </c>
      <c r="X13" s="48" t="e">
        <f>VLOOKUP(G14,Conversions!B$2:C$10,2)</f>
        <v>#N/A</v>
      </c>
      <c r="Y13" s="49" t="e">
        <f>VLOOKUP(I14,Conversions!B$14:C$17,2)</f>
        <v>#N/A</v>
      </c>
      <c r="Z13" s="51" t="e">
        <f>IF(AND(ISTEXT(G14),OR(I14="lb",I14="oz",I14="kg",I14="g")),K13*Y13*M13/X13*O13,0)</f>
        <v>#N/A</v>
      </c>
    </row>
    <row r="14" spans="2:26" ht="13.5" thickBot="1">
      <c r="B14" s="19"/>
      <c r="D14" s="91"/>
      <c r="E14" s="92"/>
      <c r="F14" s="35"/>
      <c r="G14" s="35"/>
      <c r="H14" s="30"/>
      <c r="I14" s="44" t="e">
        <f>VLOOKUP(D13,'Yield Percentage'!A$2:F$465,6)</f>
        <v>#N/A</v>
      </c>
      <c r="J14" s="87"/>
      <c r="K14" s="30" t="e">
        <f>I14</f>
        <v>#N/A</v>
      </c>
      <c r="L14" s="89"/>
      <c r="M14" s="31" t="e">
        <f>VLOOKUP(D13,'Yield Percentage'!A$2:F$465,4)</f>
        <v>#N/A</v>
      </c>
      <c r="N14" s="32"/>
      <c r="O14" s="46"/>
      <c r="P14" s="52"/>
      <c r="Q14" s="47"/>
      <c r="R14" s="48"/>
      <c r="S14" s="47"/>
      <c r="T14" s="53"/>
      <c r="U14" s="54"/>
      <c r="V14" s="49"/>
      <c r="W14" s="55"/>
      <c r="X14" s="54"/>
      <c r="Y14" s="55"/>
      <c r="Z14" s="51"/>
    </row>
    <row r="15" spans="2:26" ht="12.75" customHeight="1">
      <c r="B15" s="18" t="s">
        <v>39</v>
      </c>
      <c r="D15" s="84"/>
      <c r="E15" s="85"/>
      <c r="F15" s="25"/>
      <c r="G15" s="25"/>
      <c r="H15" s="25"/>
      <c r="I15" s="43" t="e">
        <f>VLOOKUP(D15,'Yield Percentage'!A$2:F$465,5)</f>
        <v>#N/A</v>
      </c>
      <c r="J15" s="86" t="e">
        <f>VLOOKUP(D15,'Yield Percentage'!A$2:F$465,2)</f>
        <v>#N/A</v>
      </c>
      <c r="K15" s="27" t="e">
        <f>I15/(J15/100)</f>
        <v>#N/A</v>
      </c>
      <c r="L15" s="88" t="e">
        <f>SUM(Q15,S15,W15,Z15)</f>
        <v>#N/A</v>
      </c>
      <c r="M15" s="34" t="e">
        <f>VLOOKUP(D15,'Yield Percentage'!A$2:F$465,3)</f>
        <v>#N/A</v>
      </c>
      <c r="N15" s="29" t="e">
        <f>IF(M15&gt;0,"oz")</f>
        <v>#N/A</v>
      </c>
      <c r="O15" s="46">
        <f>SUM(F15:H15)</f>
        <v>0</v>
      </c>
      <c r="P15" s="46" t="e">
        <f>IF(AND(OR(I16="lb",I16="oz",I16="kg",I16="g"),ISTEXT(F16)),INDEX('Pivot table'!$B$2:$E$5,MATCH(F16,'Pivot table'!$A$2:$A$5),MATCH(I16,'Pivot table'!$B$1:$E$1)))</f>
        <v>#N/A</v>
      </c>
      <c r="Q15" s="47" t="e">
        <f>O15*K15*P15</f>
        <v>#N/A</v>
      </c>
      <c r="R15" s="48" t="e">
        <f>IF(AND(OR(I16="gal",I16="qt",I16="pt",I16="c",I16="fl oz",I16="tbsp",I16="tsp",I16="liter",I16="ml"),ISTEXT(G16)),INDEX('Pivot table'!$B$9:$J$17,MATCH(G16,'Pivot table'!$A$9:$A$17),MATCH(I16,'Pivot table'!$B$8:$J$8)))</f>
        <v>#N/A</v>
      </c>
      <c r="S15" s="47" t="e">
        <f>O15*K15*R15</f>
        <v>#N/A</v>
      </c>
      <c r="T15" s="48" t="e">
        <f>OR(AND(OR(I16="lb",I16="oz",I16="kg",I16="g"),ISTEXT(G16)),AND(OR(I16="gal",I16="qt",I16="pt",I16="c",I16="fl oz",I16="tbsp",I16="tsp",I16="liter",I16="ml"),ISTEXT(F16)))</f>
        <v>#N/A</v>
      </c>
      <c r="U15" s="48" t="e">
        <f>VLOOKUP(I16,Conversions!B$2:C$10,2)</f>
        <v>#N/A</v>
      </c>
      <c r="V15" s="49" t="e">
        <f>VLOOKUP(F16,Conversions!B$14:C$17,2)</f>
        <v>#N/A</v>
      </c>
      <c r="W15" s="50" t="e">
        <f>IF(AND(ISTEXT(F16),OR(I16="gal",I16="qt",I16="pt",I16="c",I16="fl oz",I16="tbsp",I16="tsp")),(K15*U15*V15*O15)/M15,0)</f>
        <v>#N/A</v>
      </c>
      <c r="X15" s="48" t="e">
        <f>VLOOKUP(G16,Conversions!B$2:C$10,2)</f>
        <v>#N/A</v>
      </c>
      <c r="Y15" s="49" t="e">
        <f>VLOOKUP(I16,Conversions!B$14:C$17,2)</f>
        <v>#N/A</v>
      </c>
      <c r="Z15" s="51" t="e">
        <f>IF(AND(ISTEXT(G16),OR(I16="lb",I16="oz",I16="kg",I16="g")),K15*Y15*M15/X15*O15,0)</f>
        <v>#N/A</v>
      </c>
    </row>
    <row r="16" spans="2:26" ht="13.5" thickBot="1">
      <c r="B16" s="23" t="s">
        <v>38</v>
      </c>
      <c r="D16" s="91"/>
      <c r="E16" s="92"/>
      <c r="F16" s="35"/>
      <c r="G16" s="35"/>
      <c r="H16" s="30"/>
      <c r="I16" s="44" t="e">
        <f>VLOOKUP(D15,'Yield Percentage'!A$2:F$465,6)</f>
        <v>#N/A</v>
      </c>
      <c r="J16" s="87"/>
      <c r="K16" s="30" t="e">
        <f>I16</f>
        <v>#N/A</v>
      </c>
      <c r="L16" s="89"/>
      <c r="M16" s="31" t="e">
        <f>VLOOKUP(D15,'Yield Percentage'!A$2:F$465,4)</f>
        <v>#N/A</v>
      </c>
      <c r="N16" s="32"/>
      <c r="O16" s="46"/>
      <c r="P16" s="52"/>
      <c r="Q16" s="47"/>
      <c r="R16" s="48"/>
      <c r="S16" s="47"/>
      <c r="T16" s="53"/>
      <c r="U16" s="54"/>
      <c r="V16" s="49"/>
      <c r="W16" s="55"/>
      <c r="X16" s="54"/>
      <c r="Y16" s="55"/>
      <c r="Z16" s="51"/>
    </row>
    <row r="17" spans="2:27" ht="12.75">
      <c r="B17" s="18" t="s">
        <v>19</v>
      </c>
      <c r="D17" s="84"/>
      <c r="E17" s="85"/>
      <c r="F17" s="25"/>
      <c r="G17" s="25"/>
      <c r="H17" s="25"/>
      <c r="I17" s="43" t="e">
        <f>VLOOKUP(D17,'Yield Percentage'!A$2:F$465,5)</f>
        <v>#N/A</v>
      </c>
      <c r="J17" s="86" t="e">
        <f>VLOOKUP(D17,'Yield Percentage'!A$2:F$465,2)</f>
        <v>#N/A</v>
      </c>
      <c r="K17" s="27" t="e">
        <f>I17/(J17/100)</f>
        <v>#N/A</v>
      </c>
      <c r="L17" s="88" t="e">
        <f>SUM(Q17,S17,W17,Z17)</f>
        <v>#N/A</v>
      </c>
      <c r="M17" s="34" t="e">
        <f>VLOOKUP(D17,'Yield Percentage'!A$2:F$465,3)</f>
        <v>#N/A</v>
      </c>
      <c r="N17" s="29" t="e">
        <f>IF(M17&gt;0,"oz")</f>
        <v>#N/A</v>
      </c>
      <c r="O17" s="46">
        <f>SUM(F17:H17)</f>
        <v>0</v>
      </c>
      <c r="P17" s="46" t="e">
        <f>IF(AND(OR(I18="lb",I18="oz",I18="kg",I18="g"),ISTEXT(F18)),INDEX('Pivot table'!$B$2:$E$5,MATCH(F18,'Pivot table'!$A$2:$A$5),MATCH(I18,'Pivot table'!$B$1:$E$1)))</f>
        <v>#N/A</v>
      </c>
      <c r="Q17" s="47" t="e">
        <f>O17*K17*P17</f>
        <v>#N/A</v>
      </c>
      <c r="R17" s="48" t="e">
        <f>IF(AND(OR(I18="gal",I18="qt",I18="pt",I18="c",I18="fl oz",I18="tbsp",I18="tsp",I18="liter",I18="ml"),ISTEXT(G18)),INDEX('Pivot table'!$B$9:$J$17,MATCH(G18,'Pivot table'!$A$9:$A$17),MATCH(I18,'Pivot table'!$B$8:$J$8)))</f>
        <v>#N/A</v>
      </c>
      <c r="S17" s="47" t="e">
        <f>O17*K17*R17</f>
        <v>#N/A</v>
      </c>
      <c r="T17" s="48" t="e">
        <f>OR(AND(OR(I18="lb",I18="oz",I18="kg",I18="g"),ISTEXT(G18)),AND(OR(I18="gal",I18="qt",I18="pt",I18="c",I18="fl oz",I18="tbsp",I18="tsp",I18="liter",I18="ml"),ISTEXT(F18)))</f>
        <v>#N/A</v>
      </c>
      <c r="U17" s="48" t="e">
        <f>VLOOKUP(I18,Conversions!B$2:C$10,2)</f>
        <v>#N/A</v>
      </c>
      <c r="V17" s="49" t="e">
        <f>VLOOKUP(F18,Conversions!B$14:C$17,2)</f>
        <v>#N/A</v>
      </c>
      <c r="W17" s="50" t="e">
        <f>IF(AND(ISTEXT(F18),OR(I18="gal",I18="qt",I18="pt",I18="c",I18="fl oz",I18="tbsp",I18="tsp")),(K17*U17*V17*O17)/M17,0)</f>
        <v>#N/A</v>
      </c>
      <c r="X17" s="48" t="e">
        <f>VLOOKUP(G18,Conversions!B$2:C$10,2)</f>
        <v>#N/A</v>
      </c>
      <c r="Y17" s="49" t="e">
        <f>VLOOKUP(I18,Conversions!B$14:C$17,2)</f>
        <v>#N/A</v>
      </c>
      <c r="Z17" s="51" t="e">
        <f>IF(AND(ISTEXT(G18),OR(I18="lb",I18="oz",I18="kg",I18="g")),K17*Y17*M17/X17*O17,0)</f>
        <v>#N/A</v>
      </c>
      <c r="AA17" s="42"/>
    </row>
    <row r="18" spans="2:26" ht="13.5" thickBot="1">
      <c r="B18" s="18" t="s">
        <v>20</v>
      </c>
      <c r="D18" s="91"/>
      <c r="E18" s="92"/>
      <c r="F18" s="35"/>
      <c r="G18" s="35"/>
      <c r="H18" s="30"/>
      <c r="I18" s="44" t="e">
        <f>VLOOKUP(D17,'Yield Percentage'!A$2:F$465,6)</f>
        <v>#N/A</v>
      </c>
      <c r="J18" s="87"/>
      <c r="K18" s="30" t="e">
        <f>I18</f>
        <v>#N/A</v>
      </c>
      <c r="L18" s="89"/>
      <c r="M18" s="31" t="e">
        <f>VLOOKUP(D17,'Yield Percentage'!A$2:F$465,4)</f>
        <v>#N/A</v>
      </c>
      <c r="N18" s="32"/>
      <c r="O18" s="46"/>
      <c r="P18" s="52"/>
      <c r="Q18" s="47"/>
      <c r="R18" s="48"/>
      <c r="S18" s="47"/>
      <c r="T18" s="53"/>
      <c r="U18" s="54"/>
      <c r="V18" s="49"/>
      <c r="W18" s="55"/>
      <c r="X18" s="54"/>
      <c r="Y18" s="55"/>
      <c r="Z18" s="51"/>
    </row>
    <row r="19" spans="2:26" ht="12.75">
      <c r="B19" s="18" t="s">
        <v>21</v>
      </c>
      <c r="D19" s="84"/>
      <c r="E19" s="85"/>
      <c r="F19" s="25"/>
      <c r="G19" s="33"/>
      <c r="H19" s="25"/>
      <c r="I19" s="26" t="e">
        <f>VLOOKUP(D19,'Yield Percentage'!A$2:F$465,5)</f>
        <v>#N/A</v>
      </c>
      <c r="J19" s="86" t="e">
        <f>VLOOKUP(D19,'Yield Percentage'!A$2:F$465,2)</f>
        <v>#N/A</v>
      </c>
      <c r="K19" s="27" t="e">
        <f>I19/(J19/100)</f>
        <v>#N/A</v>
      </c>
      <c r="L19" s="100" t="e">
        <f>SUM(Q19,S19,W19,Z19)</f>
        <v>#N/A</v>
      </c>
      <c r="M19" s="34" t="e">
        <f>VLOOKUP(D19,'Yield Percentage'!A$2:F$465,3)</f>
        <v>#N/A</v>
      </c>
      <c r="N19" s="29" t="e">
        <f>IF(M19&gt;0,"oz")</f>
        <v>#N/A</v>
      </c>
      <c r="O19" s="46">
        <f>SUM(F19:H19)</f>
        <v>0</v>
      </c>
      <c r="P19" s="46" t="e">
        <f>IF(AND(OR(I20="lb",I20="oz",I20="kg",I20="g"),ISTEXT(F20)),INDEX('Pivot table'!$B$2:$E$5,MATCH(F20,'Pivot table'!$A$2:$A$5),MATCH(I20,'Pivot table'!$B$1:$E$1)))</f>
        <v>#N/A</v>
      </c>
      <c r="Q19" s="47" t="e">
        <f>O19*K19*P19</f>
        <v>#N/A</v>
      </c>
      <c r="R19" s="48" t="e">
        <f>IF(AND(OR(I20="gal",I20="qt",I20="pt",I20="c",I20="fl oz",I20="tbsp",I20="tsp",I20="liter",I20="ml"),ISTEXT(G20)),INDEX('Pivot table'!$B$9:$J$17,MATCH(G20,'Pivot table'!$A$9:$A$17),MATCH(I20,'Pivot table'!$B$8:$J$8)))</f>
        <v>#N/A</v>
      </c>
      <c r="S19" s="47" t="e">
        <f>O19*K19*R19</f>
        <v>#N/A</v>
      </c>
      <c r="T19" s="48" t="e">
        <f>OR(AND(OR(I20="lb",I20="oz",I20="kg",I20="g"),ISTEXT(G20)),AND(OR(I20="gal",I20="qt",I20="pt",I20="c",I20="fl oz",I20="tbsp",I20="tsp",I20="liter",I20="ml"),ISTEXT(F20)))</f>
        <v>#N/A</v>
      </c>
      <c r="U19" s="48" t="e">
        <f>VLOOKUP(I20,Conversions!B$2:C$10,2)</f>
        <v>#N/A</v>
      </c>
      <c r="V19" s="49" t="e">
        <f>VLOOKUP(F20,Conversions!B$14:C$17,2)</f>
        <v>#N/A</v>
      </c>
      <c r="W19" s="50" t="e">
        <f>IF(AND(ISTEXT(F20),OR(I20="gal",I20="qt",I20="pt",I20="c",I20="fl oz",I20="tbsp",I20="tsp")),(K19*U19*V19*O19)/M19,0)</f>
        <v>#N/A</v>
      </c>
      <c r="X19" s="48" t="e">
        <f>VLOOKUP(G20,Conversions!B$2:C$10,2)</f>
        <v>#N/A</v>
      </c>
      <c r="Y19" s="49" t="e">
        <f>VLOOKUP(I20,Conversions!B$14:C$17,2)</f>
        <v>#N/A</v>
      </c>
      <c r="Z19" s="51" t="e">
        <f>IF(AND(ISTEXT(G20),OR(I20="lb",I20="oz",I20="kg",I20="g")),K19*Y19*M19/X19*O19,0)</f>
        <v>#N/A</v>
      </c>
    </row>
    <row r="20" spans="2:26" ht="13.5" thickBot="1">
      <c r="B20" s="18" t="s">
        <v>18</v>
      </c>
      <c r="D20" s="91"/>
      <c r="E20" s="92"/>
      <c r="F20" s="30"/>
      <c r="G20" s="30"/>
      <c r="H20" s="30"/>
      <c r="I20" s="30" t="e">
        <f>VLOOKUP(D19,'Yield Percentage'!A$2:F$465,6)</f>
        <v>#N/A</v>
      </c>
      <c r="J20" s="87"/>
      <c r="K20" s="30" t="e">
        <f>I20</f>
        <v>#N/A</v>
      </c>
      <c r="L20" s="101"/>
      <c r="M20" s="31" t="e">
        <f>VLOOKUP(D19,'Yield Percentage'!A$2:F$465,4)</f>
        <v>#N/A</v>
      </c>
      <c r="N20" s="32"/>
      <c r="O20" s="46"/>
      <c r="P20" s="52"/>
      <c r="Q20" s="47"/>
      <c r="R20" s="48"/>
      <c r="S20" s="47"/>
      <c r="T20" s="53"/>
      <c r="U20" s="54"/>
      <c r="V20" s="49"/>
      <c r="W20" s="55"/>
      <c r="X20" s="54"/>
      <c r="Y20" s="55"/>
      <c r="Z20" s="51"/>
    </row>
    <row r="21" spans="2:26" ht="12.75">
      <c r="B21" s="18" t="s">
        <v>22</v>
      </c>
      <c r="D21" s="84"/>
      <c r="E21" s="85"/>
      <c r="F21" s="25"/>
      <c r="G21" s="33"/>
      <c r="H21" s="25"/>
      <c r="I21" s="26" t="e">
        <f>VLOOKUP(D21,'Yield Percentage'!A$2:F$465,5)</f>
        <v>#N/A</v>
      </c>
      <c r="J21" s="86" t="e">
        <f>VLOOKUP(D21,'Yield Percentage'!A$2:F$465,2)</f>
        <v>#N/A</v>
      </c>
      <c r="K21" s="27" t="e">
        <f>I21/(J21/100)</f>
        <v>#N/A</v>
      </c>
      <c r="L21" s="88" t="e">
        <f>SUM(Q21,S21,W21,Z21)</f>
        <v>#N/A</v>
      </c>
      <c r="M21" s="34" t="e">
        <f>VLOOKUP(D21,'Yield Percentage'!A$2:F$465,3)</f>
        <v>#N/A</v>
      </c>
      <c r="N21" s="29" t="e">
        <f>IF(M21&gt;0,"oz")</f>
        <v>#N/A</v>
      </c>
      <c r="O21" s="46">
        <f>SUM(F21:H21)</f>
        <v>0</v>
      </c>
      <c r="P21" s="46" t="e">
        <f>IF(AND(OR(I22="lb",I22="oz",I22="kg",I22="g"),ISTEXT(F22)),INDEX('Pivot table'!$B$2:$E$5,MATCH(F22,'Pivot table'!$A$2:$A$5),MATCH(I22,'Pivot table'!$B$1:$E$1)))</f>
        <v>#N/A</v>
      </c>
      <c r="Q21" s="47" t="e">
        <f>O21*K21*P21</f>
        <v>#N/A</v>
      </c>
      <c r="R21" s="48" t="e">
        <f>IF(AND(OR(I22="gal",I22="qt",I22="pt",I22="c",I22="fl oz",I22="tbsp",I22="tsp",I22="liter",I22="ml"),ISTEXT(G22)),INDEX('Pivot table'!$B$9:$J$17,MATCH(G22,'Pivot table'!$A$9:$A$17),MATCH(I22,'Pivot table'!$B$8:$J$8)))</f>
        <v>#N/A</v>
      </c>
      <c r="S21" s="47" t="e">
        <f>O21*K21*R21</f>
        <v>#N/A</v>
      </c>
      <c r="T21" s="48" t="e">
        <f>OR(AND(OR(I22="lb",I22="oz",I22="kg",I22="g"),ISTEXT(G22)),AND(OR(I22="gal",I22="qt",I22="pt",I22="c",I22="fl oz",I22="tbsp",I22="tsp",I22="liter",I22="ml"),ISTEXT(F22)))</f>
        <v>#N/A</v>
      </c>
      <c r="U21" s="48" t="e">
        <f>VLOOKUP(I22,Conversions!B$2:C$10,2)</f>
        <v>#N/A</v>
      </c>
      <c r="V21" s="49" t="e">
        <f>VLOOKUP(F22,Conversions!B$14:C$17,2)</f>
        <v>#N/A</v>
      </c>
      <c r="W21" s="50" t="e">
        <f>IF(AND(ISTEXT(F22),OR(I22="gal",I22="qt",I22="pt",I22="c",I22="fl oz",I22="tbsp",I22="tsp")),(K21*U21*V21*O21)/M21,0)</f>
        <v>#N/A</v>
      </c>
      <c r="X21" s="48" t="e">
        <f>VLOOKUP(G22,Conversions!B$2:C$10,2)</f>
        <v>#N/A</v>
      </c>
      <c r="Y21" s="49" t="e">
        <f>VLOOKUP(I22,Conversions!B$14:C$17,2)</f>
        <v>#N/A</v>
      </c>
      <c r="Z21" s="51" t="e">
        <f>IF(AND(ISTEXT(G22),OR(I22="lb",I22="oz",I22="kg",I22="g")),K21*Y21*M21/X21*O21,0)</f>
        <v>#N/A</v>
      </c>
    </row>
    <row r="22" spans="2:26" ht="13.5" thickBot="1">
      <c r="B22" s="18" t="s">
        <v>15</v>
      </c>
      <c r="D22" s="91"/>
      <c r="E22" s="92"/>
      <c r="F22" s="30"/>
      <c r="G22" s="30"/>
      <c r="H22" s="30"/>
      <c r="I22" s="30" t="e">
        <f>VLOOKUP(D21,'Yield Percentage'!A$2:F$465,6)</f>
        <v>#N/A</v>
      </c>
      <c r="J22" s="87"/>
      <c r="K22" s="30" t="e">
        <f>I22</f>
        <v>#N/A</v>
      </c>
      <c r="L22" s="89"/>
      <c r="M22" s="31" t="e">
        <f>VLOOKUP(D21,'Yield Percentage'!A$2:F$465,4)</f>
        <v>#N/A</v>
      </c>
      <c r="N22" s="32"/>
      <c r="O22" s="46"/>
      <c r="P22" s="52"/>
      <c r="Q22" s="47"/>
      <c r="R22" s="48"/>
      <c r="S22" s="47"/>
      <c r="T22" s="53"/>
      <c r="U22" s="54"/>
      <c r="V22" s="49"/>
      <c r="W22" s="55"/>
      <c r="X22" s="54"/>
      <c r="Y22" s="55"/>
      <c r="Z22" s="51"/>
    </row>
    <row r="23" spans="2:26" ht="12.75">
      <c r="B23" s="18" t="s">
        <v>23</v>
      </c>
      <c r="D23" s="84"/>
      <c r="E23" s="85"/>
      <c r="F23" s="25"/>
      <c r="G23" s="25"/>
      <c r="H23" s="25"/>
      <c r="I23" s="26" t="e">
        <f>VLOOKUP(D23,'Yield Percentage'!A$2:F$465,5)</f>
        <v>#N/A</v>
      </c>
      <c r="J23" s="86" t="e">
        <f>VLOOKUP(D23,'Yield Percentage'!A$2:F$465,2)</f>
        <v>#N/A</v>
      </c>
      <c r="K23" s="27" t="e">
        <f>I23/(J23/100)</f>
        <v>#N/A</v>
      </c>
      <c r="L23" s="88" t="e">
        <f>SUM(Q23,S23,W23,Z23)</f>
        <v>#N/A</v>
      </c>
      <c r="M23" s="34" t="e">
        <f>VLOOKUP(D23,'Yield Percentage'!A$2:F$465,3)</f>
        <v>#N/A</v>
      </c>
      <c r="N23" s="29" t="e">
        <f>IF(M23&gt;0,"oz")</f>
        <v>#N/A</v>
      </c>
      <c r="O23" s="46">
        <f>SUM(F23:H23)</f>
        <v>0</v>
      </c>
      <c r="P23" s="46" t="e">
        <f>IF(AND(OR(I24="lb",I24="oz",I24="kg",I24="g"),ISTEXT(F24)),INDEX('Pivot table'!$B$2:$E$5,MATCH(F24,'Pivot table'!$A$2:$A$5),MATCH(I24,'Pivot table'!$B$1:$E$1)))</f>
        <v>#N/A</v>
      </c>
      <c r="Q23" s="47" t="e">
        <f>O23*K23*P23</f>
        <v>#N/A</v>
      </c>
      <c r="R23" s="48" t="e">
        <f>IF(AND(OR(I24="gal",I24="qt",I24="pt",I24="c",I24="fl oz",I24="tbsp",I24="tsp",I24="liter",I24="ml"),ISTEXT(G24)),INDEX('Pivot table'!$B$9:$J$17,MATCH(G24,'Pivot table'!$A$9:$A$17),MATCH(I24,'Pivot table'!$B$8:$J$8)))</f>
        <v>#N/A</v>
      </c>
      <c r="S23" s="47" t="e">
        <f>O23*K23*R23</f>
        <v>#N/A</v>
      </c>
      <c r="T23" s="48" t="e">
        <f>OR(AND(OR(I24="lb",I24="oz",I24="kg",I24="g"),ISTEXT(G24)),AND(OR(I24="gal",I24="qt",I24="pt",I24="c",I24="fl oz",I24="tbsp",I24="tsp",I24="liter",I24="ml"),ISTEXT(F24)))</f>
        <v>#N/A</v>
      </c>
      <c r="U23" s="48" t="e">
        <f>VLOOKUP(I24,Conversions!B$2:C$10,2)</f>
        <v>#N/A</v>
      </c>
      <c r="V23" s="49" t="e">
        <f>VLOOKUP(F24,Conversions!B$14:C$17,2)</f>
        <v>#N/A</v>
      </c>
      <c r="W23" s="50" t="e">
        <f>IF(AND(ISTEXT(F24),OR(I24="gal",I24="qt",I24="pt",I24="c",I24="fl oz",I24="tbsp",I24="tsp")),(K23*U23*V23*O23)/M23,0)</f>
        <v>#N/A</v>
      </c>
      <c r="X23" s="48" t="e">
        <f>VLOOKUP(G24,Conversions!B$2:C$10,2)</f>
        <v>#N/A</v>
      </c>
      <c r="Y23" s="49" t="e">
        <f>VLOOKUP(I24,Conversions!B$14:C$17,2)</f>
        <v>#N/A</v>
      </c>
      <c r="Z23" s="51" t="e">
        <f>IF(AND(ISTEXT(G24),OR(I24="lb",I24="oz",I24="kg",I24="g")),K23*Y23*M23/X23*O23,0)</f>
        <v>#N/A</v>
      </c>
    </row>
    <row r="24" spans="2:26" ht="13.5" customHeight="1" thickBot="1">
      <c r="B24" s="18" t="s">
        <v>24</v>
      </c>
      <c r="D24" s="91"/>
      <c r="E24" s="92"/>
      <c r="F24" s="35"/>
      <c r="G24" s="30"/>
      <c r="H24" s="30"/>
      <c r="I24" s="30" t="e">
        <f>VLOOKUP(D23,'Yield Percentage'!A$2:F$465,6)</f>
        <v>#N/A</v>
      </c>
      <c r="J24" s="87"/>
      <c r="K24" s="30" t="e">
        <f>I24</f>
        <v>#N/A</v>
      </c>
      <c r="L24" s="89"/>
      <c r="M24" s="31" t="e">
        <f>VLOOKUP(D23,'Yield Percentage'!A$2:F$465,4)</f>
        <v>#N/A</v>
      </c>
      <c r="N24" s="32"/>
      <c r="O24" s="46"/>
      <c r="P24" s="52"/>
      <c r="Q24" s="47"/>
      <c r="R24" s="48"/>
      <c r="S24" s="47"/>
      <c r="T24" s="53"/>
      <c r="U24" s="54"/>
      <c r="V24" s="49"/>
      <c r="W24" s="55"/>
      <c r="X24" s="54"/>
      <c r="Y24" s="55"/>
      <c r="Z24" s="51"/>
    </row>
    <row r="25" spans="2:26" ht="13.5" thickBot="1">
      <c r="B25" s="20" t="s">
        <v>25</v>
      </c>
      <c r="D25" s="84"/>
      <c r="E25" s="85"/>
      <c r="F25" s="25"/>
      <c r="G25" s="25"/>
      <c r="H25" s="25"/>
      <c r="I25" s="26" t="e">
        <f>IF(D25=" "," ",VLOOKUP(D25,'Yield Percentage'!A$2:F$428,5))</f>
        <v>#N/A</v>
      </c>
      <c r="J25" s="86" t="e">
        <f>VLOOKUP(D25,'Yield Percentage'!A$2:F$428,2)</f>
        <v>#N/A</v>
      </c>
      <c r="K25" s="27" t="e">
        <f>IF(OR(G25&gt;0,F25&gt;0),I25/J25*100,I25)</f>
        <v>#N/A</v>
      </c>
      <c r="L25" s="88" t="e">
        <f>SUM(Q25,S25,W25,Z25)</f>
        <v>#N/A</v>
      </c>
      <c r="M25" s="28" t="e">
        <f>VLOOKUP(D25,'Yield Percentage'!A$2:F$428,3)</f>
        <v>#N/A</v>
      </c>
      <c r="N25" s="29" t="e">
        <f>IF(M25&gt;0,"oz")</f>
        <v>#N/A</v>
      </c>
      <c r="O25" s="46">
        <f>SUM(F25:H25)</f>
        <v>0</v>
      </c>
      <c r="P25" s="46" t="e">
        <f>IF(AND(OR(I26="lb",I26="oz",I26="kg",I26="g"),ISTEXT(F26)),INDEX('Pivot table'!$B$2:$E$5,MATCH(F26,'Pivot table'!$A$2:$A$5),MATCH(I26,'Pivot table'!$B$1:$E$1)))</f>
        <v>#N/A</v>
      </c>
      <c r="Q25" s="47" t="e">
        <f>O25*K25*P25</f>
        <v>#N/A</v>
      </c>
      <c r="R25" s="48" t="e">
        <f>IF(AND(OR(I26="gal",I26="qt",I26="pt",I26="c",I26="fl oz",I26="tbsp",I26="tsp",I26="liter",I26="ml"),ISTEXT(G26)),INDEX('Pivot table'!$B$9:$J$17,MATCH(G26,'Pivot table'!$A$9:$A$17),MATCH(I26,'Pivot table'!$B$8:$J$8)))</f>
        <v>#N/A</v>
      </c>
      <c r="S25" s="47" t="e">
        <f>O25*K25*R25</f>
        <v>#N/A</v>
      </c>
      <c r="T25" s="48" t="e">
        <f>OR(AND(OR(I26="lb",I26="oz",I26="kg",I26="g"),ISTEXT(G26)),AND(OR(I26="gal",I26="qt",I26="pt",I26="c",I26="fl oz",I26="tbsp",I26="tsp",I26="liter",I26="ml"),ISTEXT(F26)))</f>
        <v>#N/A</v>
      </c>
      <c r="U25" s="48" t="e">
        <f>VLOOKUP(I26,Conversions!B$2:C$10,2)</f>
        <v>#N/A</v>
      </c>
      <c r="V25" s="49" t="e">
        <f>VLOOKUP(F26,Conversions!B$14:C$17,2)</f>
        <v>#N/A</v>
      </c>
      <c r="W25" s="50" t="e">
        <f>IF(AND(ISTEXT(F26),OR(I26="gal",I26="qt",I26="pt",I26="c",I26="fl oz",I26="tbsp",I26="tsp")),(K25*U25*V25*O25)/M25,0)</f>
        <v>#N/A</v>
      </c>
      <c r="X25" s="48" t="e">
        <f>VLOOKUP(G26,Conversions!B$2:C$10,2)</f>
        <v>#N/A</v>
      </c>
      <c r="Y25" s="49" t="e">
        <f>VLOOKUP(I26,Conversions!B$14:C$17,2)</f>
        <v>#N/A</v>
      </c>
      <c r="Z25" s="51" t="e">
        <f>IF(AND(ISTEXT(G26),OR(I26="lb",I26="oz",I26="kg",I26="g")),K25*Y25*M25/X25*O25,0)</f>
        <v>#N/A</v>
      </c>
    </row>
    <row r="26" spans="4:26" ht="13.5" thickBot="1">
      <c r="D26" s="91"/>
      <c r="E26" s="92"/>
      <c r="F26" s="35"/>
      <c r="G26" s="30"/>
      <c r="H26" s="30"/>
      <c r="I26" s="30" t="e">
        <f>VLOOKUP(D25,'Yield Percentage'!A$2:F$428,6)</f>
        <v>#N/A</v>
      </c>
      <c r="J26" s="87"/>
      <c r="K26" s="30" t="e">
        <f>I26</f>
        <v>#N/A</v>
      </c>
      <c r="L26" s="89"/>
      <c r="M26" s="31" t="e">
        <f>VLOOKUP(D25,'Yield Percentage'!A$2:F$428,4)</f>
        <v>#N/A</v>
      </c>
      <c r="N26" s="32"/>
      <c r="O26" s="46"/>
      <c r="P26" s="52"/>
      <c r="Q26" s="47"/>
      <c r="R26" s="48"/>
      <c r="S26" s="47"/>
      <c r="T26" s="53"/>
      <c r="U26" s="54"/>
      <c r="V26" s="49"/>
      <c r="W26" s="55"/>
      <c r="X26" s="54"/>
      <c r="Y26" s="55"/>
      <c r="Z26" s="51"/>
    </row>
    <row r="27" spans="4:26" ht="12.75">
      <c r="D27" s="84"/>
      <c r="E27" s="85"/>
      <c r="F27" s="25"/>
      <c r="G27" s="25"/>
      <c r="H27" s="25"/>
      <c r="I27" s="26" t="e">
        <f>IF(D27=" "," ",VLOOKUP(D27,'Yield Percentage'!A$2:F$428,5))</f>
        <v>#N/A</v>
      </c>
      <c r="J27" s="86" t="e">
        <f>VLOOKUP(D27,'Yield Percentage'!A$2:F$428,2)</f>
        <v>#N/A</v>
      </c>
      <c r="K27" s="27" t="e">
        <f>IF(OR(G27&gt;0,F27&gt;0),I27/J27*100,I27)</f>
        <v>#N/A</v>
      </c>
      <c r="L27" s="88" t="e">
        <f>SUM(Q27,S27,W27,Z27)</f>
        <v>#N/A</v>
      </c>
      <c r="M27" s="28" t="e">
        <f>VLOOKUP(D27,'Yield Percentage'!A$2:F$428,3)</f>
        <v>#N/A</v>
      </c>
      <c r="N27" s="29" t="e">
        <f>IF(M27&gt;0,"oz")</f>
        <v>#N/A</v>
      </c>
      <c r="O27" s="46">
        <f>SUM(F27:H27)</f>
        <v>0</v>
      </c>
      <c r="P27" s="46" t="e">
        <f>IF(AND(OR(I28="lb",I28="oz",I28="kg",I28="g"),ISTEXT(F28)),INDEX('Pivot table'!$B$2:$E$5,MATCH(F28,'Pivot table'!$A$2:$A$5),MATCH(I28,'Pivot table'!$B$1:$E$1)))</f>
        <v>#N/A</v>
      </c>
      <c r="Q27" s="47" t="e">
        <f>O27*K27*P27</f>
        <v>#N/A</v>
      </c>
      <c r="R27" s="48" t="e">
        <f>IF(AND(OR(I28="gal",I28="qt",I28="pt",I28="c",I28="fl oz",I28="tbsp",I28="tsp",I28="liter",I28="ml"),ISTEXT(G28)),INDEX('Pivot table'!$B$9:$J$17,MATCH(G28,'Pivot table'!$A$9:$A$17),MATCH(I28,'Pivot table'!$B$8:$J$8)))</f>
        <v>#N/A</v>
      </c>
      <c r="S27" s="47" t="e">
        <f>O27*K27*R27</f>
        <v>#N/A</v>
      </c>
      <c r="T27" s="48" t="e">
        <f>OR(AND(OR(I28="lb",I28="oz",I28="kg",I28="g"),ISTEXT(G28)),AND(OR(I28="gal",I28="qt",I28="pt",I28="c",I28="fl oz",I28="tbsp",I28="tsp",I28="liter",I28="ml"),ISTEXT(F28)))</f>
        <v>#N/A</v>
      </c>
      <c r="U27" s="48" t="e">
        <f>VLOOKUP(I28,Conversions!B$2:C$10,2)</f>
        <v>#N/A</v>
      </c>
      <c r="V27" s="49" t="e">
        <f>VLOOKUP(F28,Conversions!B$14:C$17,2)</f>
        <v>#N/A</v>
      </c>
      <c r="W27" s="50" t="e">
        <f>IF(AND(ISTEXT(F28),OR(I28="gal",I28="qt",I28="pt",I28="c",I28="fl oz",I28="tbsp",I28="tsp")),(K27*U27*V27*O27)/M27,0)</f>
        <v>#N/A</v>
      </c>
      <c r="X27" s="48" t="e">
        <f>VLOOKUP(G28,Conversions!B$2:C$10,2)</f>
        <v>#N/A</v>
      </c>
      <c r="Y27" s="49" t="e">
        <f>VLOOKUP(I28,Conversions!B$14:C$17,2)</f>
        <v>#N/A</v>
      </c>
      <c r="Z27" s="51" t="e">
        <f>IF(AND(ISTEXT(G28),OR(I28="lb",I28="oz",I28="kg",I28="g")),K27*Y27*M27/X27*O27,0)</f>
        <v>#N/A</v>
      </c>
    </row>
    <row r="28" spans="4:26" ht="13.5" thickBot="1">
      <c r="D28" s="91"/>
      <c r="E28" s="92"/>
      <c r="F28" s="35"/>
      <c r="G28" s="30"/>
      <c r="H28" s="30"/>
      <c r="I28" s="30" t="e">
        <f>VLOOKUP(D27,'Yield Percentage'!A$2:F$428,6)</f>
        <v>#N/A</v>
      </c>
      <c r="J28" s="87"/>
      <c r="K28" s="30" t="e">
        <f>I28</f>
        <v>#N/A</v>
      </c>
      <c r="L28" s="89"/>
      <c r="M28" s="31" t="e">
        <f>VLOOKUP(D27,'Yield Percentage'!A$2:F$428,4)</f>
        <v>#N/A</v>
      </c>
      <c r="N28" s="32"/>
      <c r="O28" s="46"/>
      <c r="P28" s="52"/>
      <c r="Q28" s="47"/>
      <c r="R28" s="48"/>
      <c r="S28" s="47"/>
      <c r="T28" s="53"/>
      <c r="U28" s="54"/>
      <c r="V28" s="49"/>
      <c r="W28" s="55"/>
      <c r="X28" s="54"/>
      <c r="Y28" s="55"/>
      <c r="Z28" s="51"/>
    </row>
    <row r="29" spans="4:26" ht="12.75">
      <c r="D29" s="90"/>
      <c r="E29" s="85"/>
      <c r="F29" s="25"/>
      <c r="G29" s="25"/>
      <c r="H29" s="25"/>
      <c r="I29" s="26" t="e">
        <f>IF(D29=" "," ",VLOOKUP(D29,'Yield Percentage'!A$2:F$428,5))</f>
        <v>#N/A</v>
      </c>
      <c r="J29" s="86" t="e">
        <f>VLOOKUP(D29,'Yield Percentage'!A$2:F$428,2)</f>
        <v>#N/A</v>
      </c>
      <c r="K29" s="27" t="e">
        <f>IF(OR(G29&gt;0,F29&gt;0),I29/J29*100,I29)</f>
        <v>#N/A</v>
      </c>
      <c r="L29" s="88" t="e">
        <f>SUM(Q29,S29,W29,Z29)</f>
        <v>#N/A</v>
      </c>
      <c r="M29" s="28" t="e">
        <f>VLOOKUP(D29,'Yield Percentage'!A$2:F$428,3)</f>
        <v>#N/A</v>
      </c>
      <c r="N29" s="29" t="e">
        <f>IF(M29&gt;0,"oz")</f>
        <v>#N/A</v>
      </c>
      <c r="O29" s="46">
        <f>SUM(F29:H29)</f>
        <v>0</v>
      </c>
      <c r="P29" s="46" t="e">
        <f>IF(AND(OR(I30="lb",I30="oz",I30="kg",I30="g"),ISTEXT(F30)),INDEX('Pivot table'!$B$2:$E$5,MATCH(F30,'Pivot table'!$A$2:$A$5),MATCH(I30,'Pivot table'!$B$1:$E$1)))</f>
        <v>#N/A</v>
      </c>
      <c r="Q29" s="47" t="e">
        <f>O29*K29*P29</f>
        <v>#N/A</v>
      </c>
      <c r="R29" s="48" t="e">
        <f>IF(AND(OR(I30="gal",I30="qt",I30="pt",I30="c",I30="fl oz",I30="tbsp",I30="tsp",I30="liter",I30="ml"),ISTEXT(G30)),INDEX('Pivot table'!$B$9:$J$17,MATCH(G30,'Pivot table'!$A$9:$A$17),MATCH(I30,'Pivot table'!$B$8:$J$8)))</f>
        <v>#N/A</v>
      </c>
      <c r="S29" s="47" t="e">
        <f>O29*K29*R29</f>
        <v>#N/A</v>
      </c>
      <c r="T29" s="48" t="e">
        <f>OR(AND(OR(I30="lb",I30="oz",I30="kg",I30="g"),ISTEXT(G30)),AND(OR(I30="gal",I30="qt",I30="pt",I30="c",I30="fl oz",I30="tbsp",I30="tsp",I30="liter",I30="ml"),ISTEXT(F30)))</f>
        <v>#N/A</v>
      </c>
      <c r="U29" s="48" t="e">
        <f>VLOOKUP(I30,Conversions!B$2:C$10,2)</f>
        <v>#N/A</v>
      </c>
      <c r="V29" s="49" t="e">
        <f>VLOOKUP(F30,Conversions!B$14:C$17,2)</f>
        <v>#N/A</v>
      </c>
      <c r="W29" s="50" t="e">
        <f>IF(AND(ISTEXT(F30),OR(I30="gal",I30="qt",I30="pt",I30="c",I30="fl oz",I30="tbsp",I30="tsp")),(K29*U29*V29*O29)/M29,0)</f>
        <v>#N/A</v>
      </c>
      <c r="X29" s="48" t="e">
        <f>VLOOKUP(G30,Conversions!B$2:C$10,2)</f>
        <v>#N/A</v>
      </c>
      <c r="Y29" s="49" t="e">
        <f>VLOOKUP(I30,Conversions!B$14:C$17,2)</f>
        <v>#N/A</v>
      </c>
      <c r="Z29" s="51" t="e">
        <f>IF(AND(ISTEXT(G30),OR(I30="lb",I30="oz",I30="kg",I30="g")),K29*Y29*M29/X29*O29,0)</f>
        <v>#N/A</v>
      </c>
    </row>
    <row r="30" spans="4:26" ht="13.5" thickBot="1">
      <c r="D30" s="91"/>
      <c r="E30" s="92"/>
      <c r="F30" s="30"/>
      <c r="G30" s="30"/>
      <c r="H30" s="30"/>
      <c r="I30" s="30" t="e">
        <f>VLOOKUP(D29,'Yield Percentage'!A$2:F$428,6)</f>
        <v>#N/A</v>
      </c>
      <c r="J30" s="87"/>
      <c r="K30" s="30" t="e">
        <f>I30</f>
        <v>#N/A</v>
      </c>
      <c r="L30" s="89"/>
      <c r="M30" s="31" t="e">
        <f>VLOOKUP(D29,'Yield Percentage'!A$2:F$428,4)</f>
        <v>#N/A</v>
      </c>
      <c r="N30" s="32"/>
      <c r="O30" s="46"/>
      <c r="P30" s="52"/>
      <c r="Q30" s="47"/>
      <c r="R30" s="48"/>
      <c r="S30" s="47"/>
      <c r="T30" s="53"/>
      <c r="U30" s="54"/>
      <c r="V30" s="49"/>
      <c r="W30" s="55"/>
      <c r="X30" s="54"/>
      <c r="Y30" s="55"/>
      <c r="Z30" s="51"/>
    </row>
    <row r="31" spans="4:26" ht="12.75">
      <c r="D31" s="90"/>
      <c r="E31" s="85"/>
      <c r="F31" s="25"/>
      <c r="G31" s="25"/>
      <c r="H31" s="25"/>
      <c r="I31" s="26" t="e">
        <f>IF(D31=" "," ",VLOOKUP(D31,'Yield Percentage'!A$2:F$428,5))</f>
        <v>#N/A</v>
      </c>
      <c r="J31" s="86" t="e">
        <f>VLOOKUP(D31,'Yield Percentage'!A$2:F$428,2)</f>
        <v>#N/A</v>
      </c>
      <c r="K31" s="27" t="e">
        <f>IF(OR(G31&gt;0,F31&gt;0),I31/J31*100,I31)</f>
        <v>#N/A</v>
      </c>
      <c r="L31" s="88" t="e">
        <f>SUM(Q31,S31,W31,Z31)</f>
        <v>#N/A</v>
      </c>
      <c r="M31" s="28" t="e">
        <f>VLOOKUP(D31,'Yield Percentage'!A$2:F$428,3)</f>
        <v>#N/A</v>
      </c>
      <c r="N31" s="29" t="e">
        <f>IF(M31&gt;0,"oz")</f>
        <v>#N/A</v>
      </c>
      <c r="O31" s="46">
        <f>SUM(F31:H31)</f>
        <v>0</v>
      </c>
      <c r="P31" s="46" t="e">
        <f>IF(AND(OR(I32="lb",I32="oz",I32="kg",I32="g"),ISTEXT(F32)),INDEX('Pivot table'!$B$2:$E$5,MATCH(F32,'Pivot table'!$A$2:$A$5),MATCH(I32,'Pivot table'!$B$1:$E$1)))</f>
        <v>#N/A</v>
      </c>
      <c r="Q31" s="47" t="e">
        <f>O31*K31*P31</f>
        <v>#N/A</v>
      </c>
      <c r="R31" s="48" t="e">
        <f>IF(AND(OR(I32="gal",I32="qt",I32="pt",I32="c",I32="fl oz",I32="tbsp",I32="tsp",I32="liter",I32="ml"),ISTEXT(G32)),INDEX('Pivot table'!$B$9:$J$17,MATCH(G32,'Pivot table'!$A$9:$A$17),MATCH(I32,'Pivot table'!$B$8:$J$8)))</f>
        <v>#N/A</v>
      </c>
      <c r="S31" s="47" t="e">
        <f>O31*K31*R31</f>
        <v>#N/A</v>
      </c>
      <c r="T31" s="48" t="e">
        <f>OR(AND(OR(I32="lb",I32="oz",I32="kg",I32="g"),ISTEXT(G32)),AND(OR(I32="gal",I32="qt",I32="pt",I32="c",I32="fl oz",I32="tbsp",I32="tsp",I32="liter",I32="ml"),ISTEXT(F32)))</f>
        <v>#N/A</v>
      </c>
      <c r="U31" s="48" t="e">
        <f>VLOOKUP(I32,Conversions!B$2:C$10,2)</f>
        <v>#N/A</v>
      </c>
      <c r="V31" s="49" t="e">
        <f>VLOOKUP(F32,Conversions!B$14:C$17,2)</f>
        <v>#N/A</v>
      </c>
      <c r="W31" s="50" t="e">
        <f>IF(AND(ISTEXT(F32),OR(I32="gal",I32="qt",I32="pt",I32="c",I32="fl oz",I32="tbsp",I32="tsp")),(K31*U31*V31*O31)/M31,0)</f>
        <v>#N/A</v>
      </c>
      <c r="X31" s="48" t="e">
        <f>VLOOKUP(G32,Conversions!B$2:C$10,2)</f>
        <v>#N/A</v>
      </c>
      <c r="Y31" s="49" t="e">
        <f>VLOOKUP(I32,Conversions!B$14:C$17,2)</f>
        <v>#N/A</v>
      </c>
      <c r="Z31" s="51" t="e">
        <f>IF(AND(ISTEXT(G32),OR(I32="lb",I32="oz",I32="kg",I32="g")),K31*Y31*M31/X31*O31,0)</f>
        <v>#N/A</v>
      </c>
    </row>
    <row r="32" spans="4:26" ht="13.5" thickBot="1">
      <c r="D32" s="91"/>
      <c r="E32" s="92"/>
      <c r="F32" s="30"/>
      <c r="G32" s="30"/>
      <c r="H32" s="30"/>
      <c r="I32" s="30" t="e">
        <f>VLOOKUP(D31,'Yield Percentage'!A$2:F$428,6)</f>
        <v>#N/A</v>
      </c>
      <c r="J32" s="87"/>
      <c r="K32" s="30" t="e">
        <f>I32</f>
        <v>#N/A</v>
      </c>
      <c r="L32" s="89"/>
      <c r="M32" s="31" t="e">
        <f>VLOOKUP(D31,'Yield Percentage'!A$2:F$428,4)</f>
        <v>#N/A</v>
      </c>
      <c r="N32" s="32"/>
      <c r="O32" s="46"/>
      <c r="P32" s="52"/>
      <c r="Q32" s="47"/>
      <c r="R32" s="48"/>
      <c r="S32" s="47"/>
      <c r="T32" s="53"/>
      <c r="U32" s="54"/>
      <c r="V32" s="49"/>
      <c r="W32" s="55"/>
      <c r="X32" s="54"/>
      <c r="Y32" s="55"/>
      <c r="Z32" s="51"/>
    </row>
    <row r="33" spans="4:26" ht="12.75">
      <c r="D33" s="84"/>
      <c r="E33" s="85"/>
      <c r="F33" s="25"/>
      <c r="G33" s="25"/>
      <c r="H33" s="25"/>
      <c r="I33" s="26" t="e">
        <f>IF(D33=" "," ",VLOOKUP(D33,'Yield Percentage'!A$2:F$428,5))</f>
        <v>#N/A</v>
      </c>
      <c r="J33" s="86" t="e">
        <f>VLOOKUP(D33,'Yield Percentage'!A$2:F$428,2)</f>
        <v>#N/A</v>
      </c>
      <c r="K33" s="27" t="e">
        <f>IF(OR(G33&gt;0,F33&gt;0),I33/J33*100,I33)</f>
        <v>#N/A</v>
      </c>
      <c r="L33" s="88" t="e">
        <f>SUM(Q33,S33,W33,Z33)</f>
        <v>#N/A</v>
      </c>
      <c r="M33" s="28" t="e">
        <f>VLOOKUP(D33,'Yield Percentage'!A$2:F$428,3)</f>
        <v>#N/A</v>
      </c>
      <c r="N33" s="29" t="e">
        <f>IF(M33&gt;0,"oz")</f>
        <v>#N/A</v>
      </c>
      <c r="O33" s="46">
        <f>SUM(F33:H33)</f>
        <v>0</v>
      </c>
      <c r="P33" s="46" t="e">
        <f>IF(AND(OR(I34="lb",I34="oz",I34="kg",I34="g"),ISTEXT(F34)),INDEX('Pivot table'!$B$2:$E$5,MATCH(F34,'Pivot table'!$A$2:$A$5),MATCH(I34,'Pivot table'!$B$1:$E$1)))</f>
        <v>#N/A</v>
      </c>
      <c r="Q33" s="47" t="e">
        <f>O33*K33*P33</f>
        <v>#N/A</v>
      </c>
      <c r="R33" s="48" t="e">
        <f>IF(AND(OR(I34="gal",I34="qt",I34="pt",I34="c",I34="fl oz",I34="tbsp",I34="tsp",I34="liter",I34="ml"),ISTEXT(G34)),INDEX('Pivot table'!$B$9:$J$17,MATCH(G34,'Pivot table'!$A$9:$A$17),MATCH(I34,'Pivot table'!$B$8:$J$8)))</f>
        <v>#N/A</v>
      </c>
      <c r="S33" s="47" t="e">
        <f>O33*K33*R33</f>
        <v>#N/A</v>
      </c>
      <c r="T33" s="48" t="e">
        <f>OR(AND(OR(I34="lb",I34="oz",I34="kg",I34="g"),ISTEXT(G34)),AND(OR(I34="gal",I34="qt",I34="pt",I34="c",I34="fl oz",I34="tbsp",I34="tsp",I34="liter",I34="ml"),ISTEXT(F34)))</f>
        <v>#N/A</v>
      </c>
      <c r="U33" s="48" t="e">
        <f>VLOOKUP(I34,Conversions!B$2:C$10,2)</f>
        <v>#N/A</v>
      </c>
      <c r="V33" s="49" t="e">
        <f>VLOOKUP(F34,Conversions!B$14:C$17,2)</f>
        <v>#N/A</v>
      </c>
      <c r="W33" s="50" t="e">
        <f>IF(AND(ISTEXT(F34),OR(I34="gal",I34="qt",I34="pt",I34="c",I34="fl oz",I34="tbsp",I34="tsp")),(K33*U33*V33*O33)/M33,0)</f>
        <v>#N/A</v>
      </c>
      <c r="X33" s="48" t="e">
        <f>VLOOKUP(G34,Conversions!B$2:C$10,2)</f>
        <v>#N/A</v>
      </c>
      <c r="Y33" s="49" t="e">
        <f>VLOOKUP(I34,Conversions!B$14:C$17,2)</f>
        <v>#N/A</v>
      </c>
      <c r="Z33" s="51" t="e">
        <f>IF(AND(ISTEXT(G34),OR(I34="lb",I34="oz",I34="kg",I34="g")),K33*Y33*M33/X33*O33,0)</f>
        <v>#N/A</v>
      </c>
    </row>
    <row r="34" spans="4:26" ht="13.5" thickBot="1">
      <c r="D34" s="91"/>
      <c r="E34" s="92"/>
      <c r="F34" s="35"/>
      <c r="G34" s="30"/>
      <c r="H34" s="30"/>
      <c r="I34" s="30" t="e">
        <f>VLOOKUP(D33,'Yield Percentage'!A$2:F$428,6)</f>
        <v>#N/A</v>
      </c>
      <c r="J34" s="87"/>
      <c r="K34" s="30" t="e">
        <f>I34</f>
        <v>#N/A</v>
      </c>
      <c r="L34" s="89"/>
      <c r="M34" s="31" t="e">
        <f>VLOOKUP(D33,'Yield Percentage'!A$2:F$428,4)</f>
        <v>#N/A</v>
      </c>
      <c r="N34" s="32"/>
      <c r="O34" s="46"/>
      <c r="P34" s="52"/>
      <c r="Q34" s="47"/>
      <c r="R34" s="48"/>
      <c r="S34" s="47"/>
      <c r="T34" s="53"/>
      <c r="U34" s="54"/>
      <c r="V34" s="49"/>
      <c r="W34" s="55"/>
      <c r="X34" s="54"/>
      <c r="Y34" s="55"/>
      <c r="Z34" s="51"/>
    </row>
    <row r="35" spans="4:26" ht="12.75">
      <c r="D35" s="90"/>
      <c r="E35" s="85"/>
      <c r="F35" s="25"/>
      <c r="G35" s="25"/>
      <c r="H35" s="25"/>
      <c r="I35" s="26" t="e">
        <f>IF(D35=" "," ",VLOOKUP(D35,'Yield Percentage'!A$2:F$428,5))</f>
        <v>#N/A</v>
      </c>
      <c r="J35" s="86" t="e">
        <f>VLOOKUP(D35,'Yield Percentage'!A$2:F$428,2)</f>
        <v>#N/A</v>
      </c>
      <c r="K35" s="27" t="e">
        <f>IF(OR(G35&gt;0,F35&gt;0),I35/J35*100,I35)</f>
        <v>#N/A</v>
      </c>
      <c r="L35" s="88" t="e">
        <f>SUM(Q35,S35,W35,Z35)</f>
        <v>#N/A</v>
      </c>
      <c r="M35" s="28" t="e">
        <f>VLOOKUP(D35,'Yield Percentage'!A$2:F$428,3)</f>
        <v>#N/A</v>
      </c>
      <c r="N35" s="29" t="e">
        <f>IF(M35&gt;0,"oz")</f>
        <v>#N/A</v>
      </c>
      <c r="O35" s="46">
        <f>SUM(F35:H35)</f>
        <v>0</v>
      </c>
      <c r="P35" s="46" t="e">
        <f>IF(AND(OR(I36="lb",I36="oz",I36="kg",I36="g"),ISTEXT(F36)),INDEX('Pivot table'!$B$2:$E$5,MATCH(F36,'Pivot table'!$A$2:$A$5),MATCH(I36,'Pivot table'!$B$1:$E$1)))</f>
        <v>#N/A</v>
      </c>
      <c r="Q35" s="47" t="e">
        <f>O35*K35*P35</f>
        <v>#N/A</v>
      </c>
      <c r="R35" s="48" t="e">
        <f>IF(AND(OR(I36="gal",I36="qt",I36="pt",I36="c",I36="fl oz",I36="tbsp",I36="tsp",I36="liter",I36="ml"),ISTEXT(G36)),INDEX('Pivot table'!$B$9:$J$17,MATCH(G36,'Pivot table'!$A$9:$A$17),MATCH(I36,'Pivot table'!$B$8:$J$8)))</f>
        <v>#N/A</v>
      </c>
      <c r="S35" s="47" t="e">
        <f>O35*K35*R35</f>
        <v>#N/A</v>
      </c>
      <c r="T35" s="48" t="e">
        <f>OR(AND(OR(I36="lb",I36="oz",I36="kg",I36="g"),ISTEXT(G36)),AND(OR(I36="gal",I36="qt",I36="pt",I36="c",I36="fl oz",I36="tbsp",I36="tsp",I36="liter",I36="ml"),ISTEXT(F36)))</f>
        <v>#N/A</v>
      </c>
      <c r="U35" s="48" t="e">
        <f>VLOOKUP(I36,Conversions!B$2:C$10,2)</f>
        <v>#N/A</v>
      </c>
      <c r="V35" s="49" t="e">
        <f>VLOOKUP(F36,Conversions!B$14:C$17,2)</f>
        <v>#N/A</v>
      </c>
      <c r="W35" s="50" t="e">
        <f>IF(AND(ISTEXT(F36),OR(I36="gal",I36="qt",I36="pt",I36="c",I36="fl oz",I36="tbsp",I36="tsp")),(K35*U35*V35*O35)/M35,0)</f>
        <v>#N/A</v>
      </c>
      <c r="X35" s="48" t="e">
        <f>VLOOKUP(G36,Conversions!B$2:C$10,2)</f>
        <v>#N/A</v>
      </c>
      <c r="Y35" s="49" t="e">
        <f>VLOOKUP(I36,Conversions!B$14:C$17,2)</f>
        <v>#N/A</v>
      </c>
      <c r="Z35" s="51" t="e">
        <f>IF(AND(ISTEXT(G36),OR(I36="lb",I36="oz",I36="kg",I36="g")),K35*Y35*M35/X35*O35,0)</f>
        <v>#N/A</v>
      </c>
    </row>
    <row r="36" spans="4:26" ht="13.5" thickBot="1">
      <c r="D36" s="91"/>
      <c r="E36" s="92"/>
      <c r="F36" s="30"/>
      <c r="G36" s="30"/>
      <c r="H36" s="30"/>
      <c r="I36" s="30" t="e">
        <f>VLOOKUP(D35,'Yield Percentage'!A$2:F$428,6)</f>
        <v>#N/A</v>
      </c>
      <c r="J36" s="87"/>
      <c r="K36" s="30" t="e">
        <f>I36</f>
        <v>#N/A</v>
      </c>
      <c r="L36" s="89"/>
      <c r="M36" s="31" t="e">
        <f>VLOOKUP(D35,'Yield Percentage'!A$2:F$428,4)</f>
        <v>#N/A</v>
      </c>
      <c r="N36" s="32"/>
      <c r="O36" s="46"/>
      <c r="P36" s="52"/>
      <c r="Q36" s="47"/>
      <c r="R36" s="48"/>
      <c r="S36" s="47"/>
      <c r="T36" s="53"/>
      <c r="U36" s="54"/>
      <c r="V36" s="49"/>
      <c r="W36" s="55"/>
      <c r="X36" s="54"/>
      <c r="Y36" s="55"/>
      <c r="Z36" s="51"/>
    </row>
    <row r="37" spans="4:26" ht="12.75">
      <c r="D37" s="90"/>
      <c r="E37" s="85"/>
      <c r="F37" s="25"/>
      <c r="G37" s="25"/>
      <c r="H37" s="25"/>
      <c r="I37" s="26" t="e">
        <f>IF(D37=" "," ",VLOOKUP(D37,'Yield Percentage'!A$2:F$428,5))</f>
        <v>#N/A</v>
      </c>
      <c r="J37" s="86" t="e">
        <f>VLOOKUP(D37,'Yield Percentage'!A$2:F$428,2)</f>
        <v>#N/A</v>
      </c>
      <c r="K37" s="27" t="e">
        <f>IF(OR(G37&gt;0,F37&gt;0),I37/J37*100,I37)</f>
        <v>#N/A</v>
      </c>
      <c r="L37" s="88" t="e">
        <f>SUM(Q37,S37,W37,Z37)</f>
        <v>#N/A</v>
      </c>
      <c r="M37" s="28" t="e">
        <f>VLOOKUP(D37,'Yield Percentage'!A$2:F$428,3)</f>
        <v>#N/A</v>
      </c>
      <c r="N37" s="29" t="e">
        <f>IF(M37&gt;0,"oz")</f>
        <v>#N/A</v>
      </c>
      <c r="O37" s="46">
        <f>SUM(F37:H37)</f>
        <v>0</v>
      </c>
      <c r="P37" s="46" t="e">
        <f>IF(AND(OR(I38="lb",I38="oz",I38="kg",I38="g"),ISTEXT(F38)),INDEX('Pivot table'!$B$2:$E$5,MATCH(F38,'Pivot table'!$A$2:$A$5),MATCH(I38,'Pivot table'!$B$1:$E$1)))</f>
        <v>#N/A</v>
      </c>
      <c r="Q37" s="47" t="e">
        <f>O37*K37*P37</f>
        <v>#N/A</v>
      </c>
      <c r="R37" s="48" t="e">
        <f>IF(AND(OR(I38="gal",I38="qt",I38="pt",I38="c",I38="fl oz",I38="tbsp",I38="tsp",I38="liter",I38="ml"),ISTEXT(G38)),INDEX('Pivot table'!$B$9:$J$17,MATCH(G38,'Pivot table'!$A$9:$A$17),MATCH(I38,'Pivot table'!$B$8:$J$8)))</f>
        <v>#N/A</v>
      </c>
      <c r="S37" s="47" t="e">
        <f>O37*K37*R37</f>
        <v>#N/A</v>
      </c>
      <c r="T37" s="48" t="e">
        <f>OR(AND(OR(I38="lb",I38="oz",I38="kg",I38="g"),ISTEXT(G38)),AND(OR(I38="gal",I38="qt",I38="pt",I38="c",I38="fl oz",I38="tbsp",I38="tsp",I38="liter",I38="ml"),ISTEXT(F38)))</f>
        <v>#N/A</v>
      </c>
      <c r="U37" s="48" t="e">
        <f>VLOOKUP(I38,Conversions!B$2:C$10,2)</f>
        <v>#N/A</v>
      </c>
      <c r="V37" s="49" t="e">
        <f>VLOOKUP(F38,Conversions!B$14:C$17,2)</f>
        <v>#N/A</v>
      </c>
      <c r="W37" s="50" t="e">
        <f>IF(AND(ISTEXT(F38),OR(I38="gal",I38="qt",I38="pt",I38="c",I38="fl oz",I38="tbsp",I38="tsp")),(K37*U37*V37*O37)/M37,0)</f>
        <v>#N/A</v>
      </c>
      <c r="X37" s="48" t="e">
        <f>VLOOKUP(G38,Conversions!B$2:C$10,2)</f>
        <v>#N/A</v>
      </c>
      <c r="Y37" s="49" t="e">
        <f>VLOOKUP(I38,Conversions!B$14:C$17,2)</f>
        <v>#N/A</v>
      </c>
      <c r="Z37" s="51" t="e">
        <f>IF(AND(ISTEXT(G38),OR(I38="lb",I38="oz",I38="kg",I38="g")),K37*Y37*M37/X37*O37,0)</f>
        <v>#N/A</v>
      </c>
    </row>
    <row r="38" spans="4:26" ht="13.5" thickBot="1">
      <c r="D38" s="91"/>
      <c r="E38" s="92"/>
      <c r="F38" s="30"/>
      <c r="G38" s="30"/>
      <c r="H38" s="30"/>
      <c r="I38" s="30" t="e">
        <f>VLOOKUP(D37,'Yield Percentage'!A$2:F$428,6)</f>
        <v>#N/A</v>
      </c>
      <c r="J38" s="87"/>
      <c r="K38" s="30" t="e">
        <f>I38</f>
        <v>#N/A</v>
      </c>
      <c r="L38" s="89"/>
      <c r="M38" s="31" t="e">
        <f>VLOOKUP(D37,'Yield Percentage'!A$2:F$428,4)</f>
        <v>#N/A</v>
      </c>
      <c r="N38" s="32"/>
      <c r="O38" s="46"/>
      <c r="P38" s="52"/>
      <c r="Q38" s="47"/>
      <c r="R38" s="48"/>
      <c r="S38" s="47"/>
      <c r="T38" s="53"/>
      <c r="U38" s="54"/>
      <c r="V38" s="49"/>
      <c r="W38" s="55"/>
      <c r="X38" s="54"/>
      <c r="Y38" s="55"/>
      <c r="Z38" s="51"/>
    </row>
    <row r="39" spans="4:26" ht="12.75">
      <c r="D39" s="90"/>
      <c r="E39" s="85"/>
      <c r="F39" s="25"/>
      <c r="G39" s="25"/>
      <c r="H39" s="25"/>
      <c r="I39" s="26" t="e">
        <f>IF(D39=" "," ",VLOOKUP(D39,'Yield Percentage'!A$2:F$428,5))</f>
        <v>#N/A</v>
      </c>
      <c r="J39" s="86" t="e">
        <f>VLOOKUP(D39,'Yield Percentage'!A$2:F$428,2)</f>
        <v>#N/A</v>
      </c>
      <c r="K39" s="27" t="e">
        <f>IF(OR(G39&gt;0,F39&gt;0),I39/J39*100,I39)</f>
        <v>#N/A</v>
      </c>
      <c r="L39" s="88" t="e">
        <f>SUM(Q39,S39,W39,Z39)</f>
        <v>#N/A</v>
      </c>
      <c r="M39" s="28" t="e">
        <f>VLOOKUP(D39,'Yield Percentage'!A$2:F$428,3)</f>
        <v>#N/A</v>
      </c>
      <c r="N39" s="29" t="e">
        <f>IF(M39&gt;0,"oz")</f>
        <v>#N/A</v>
      </c>
      <c r="O39" s="46">
        <f>SUM(F39:H39)</f>
        <v>0</v>
      </c>
      <c r="P39" s="46" t="e">
        <f>IF(AND(OR(I40="lb",I40="oz",I40="kg",I40="g"),ISTEXT(F40)),INDEX('Pivot table'!$B$2:$E$5,MATCH(F40,'Pivot table'!$A$2:$A$5),MATCH(I40,'Pivot table'!$B$1:$E$1)))</f>
        <v>#N/A</v>
      </c>
      <c r="Q39" s="47" t="e">
        <f>O39*K39*P39</f>
        <v>#N/A</v>
      </c>
      <c r="R39" s="48" t="e">
        <f>IF(AND(OR(I40="gal",I40="qt",I40="pt",I40="c",I40="fl oz",I40="tbsp",I40="tsp",I40="liter",I40="ml"),ISTEXT(G40)),INDEX('Pivot table'!$B$9:$J$17,MATCH(G40,'Pivot table'!$A$9:$A$17),MATCH(I40,'Pivot table'!$B$8:$J$8)))</f>
        <v>#N/A</v>
      </c>
      <c r="S39" s="47" t="e">
        <f>O39*K39*R39</f>
        <v>#N/A</v>
      </c>
      <c r="T39" s="48" t="e">
        <f>OR(AND(OR(I40="lb",I40="oz",I40="kg",I40="g"),ISTEXT(G40)),AND(OR(I40="gal",I40="qt",I40="pt",I40="c",I40="fl oz",I40="tbsp",I40="tsp",I40="liter",I40="ml"),ISTEXT(F40)))</f>
        <v>#N/A</v>
      </c>
      <c r="U39" s="48" t="e">
        <f>VLOOKUP(I40,Conversions!B$2:C$10,2)</f>
        <v>#N/A</v>
      </c>
      <c r="V39" s="49" t="e">
        <f>VLOOKUP(F40,Conversions!B$14:C$17,2)</f>
        <v>#N/A</v>
      </c>
      <c r="W39" s="50" t="e">
        <f>IF(AND(ISTEXT(F40),OR(I40="gal",I40="qt",I40="pt",I40="c",I40="fl oz",I40="tbsp",I40="tsp")),(K39*U39*V39*O39)/M39,0)</f>
        <v>#N/A</v>
      </c>
      <c r="X39" s="48" t="e">
        <f>VLOOKUP(G40,Conversions!B$2:C$10,2)</f>
        <v>#N/A</v>
      </c>
      <c r="Y39" s="49" t="e">
        <f>VLOOKUP(I40,Conversions!B$14:C$17,2)</f>
        <v>#N/A</v>
      </c>
      <c r="Z39" s="51" t="e">
        <f>IF(AND(ISTEXT(G40),OR(I40="lb",I40="oz",I40="kg",I40="g")),K39*Y39*M39/X39*O39,0)</f>
        <v>#N/A</v>
      </c>
    </row>
    <row r="40" spans="4:26" ht="13.5" thickBot="1">
      <c r="D40" s="91"/>
      <c r="E40" s="92"/>
      <c r="F40" s="30"/>
      <c r="G40" s="30"/>
      <c r="H40" s="30"/>
      <c r="I40" s="30" t="e">
        <f>VLOOKUP(D39,'Yield Percentage'!A$2:F$428,6)</f>
        <v>#N/A</v>
      </c>
      <c r="J40" s="87"/>
      <c r="K40" s="30" t="e">
        <f>I40</f>
        <v>#N/A</v>
      </c>
      <c r="L40" s="89"/>
      <c r="M40" s="31" t="e">
        <f>VLOOKUP(D39,'Yield Percentage'!A$2:F$428,4)</f>
        <v>#N/A</v>
      </c>
      <c r="N40" s="32"/>
      <c r="O40" s="46"/>
      <c r="P40" s="52"/>
      <c r="Q40" s="47"/>
      <c r="R40" s="48"/>
      <c r="S40" s="47"/>
      <c r="T40" s="53"/>
      <c r="U40" s="54"/>
      <c r="V40" s="49"/>
      <c r="W40" s="55"/>
      <c r="X40" s="54"/>
      <c r="Y40" s="55"/>
      <c r="Z40" s="51"/>
    </row>
    <row r="41" spans="4:26" ht="12.75">
      <c r="D41" s="90"/>
      <c r="E41" s="85"/>
      <c r="F41" s="25"/>
      <c r="G41" s="25"/>
      <c r="H41" s="25"/>
      <c r="I41" s="26" t="e">
        <f>IF(D41=" "," ",VLOOKUP(D41,'Yield Percentage'!A$2:F$428,5))</f>
        <v>#N/A</v>
      </c>
      <c r="J41" s="86" t="e">
        <f>VLOOKUP(D41,'Yield Percentage'!A$2:F$428,2)</f>
        <v>#N/A</v>
      </c>
      <c r="K41" s="27" t="e">
        <f>IF(OR(G41&gt;0,F41&gt;0),I41/J41*100,I41)</f>
        <v>#N/A</v>
      </c>
      <c r="L41" s="88" t="e">
        <f>SUM(Q41,S41,W41,Z41)</f>
        <v>#N/A</v>
      </c>
      <c r="M41" s="28" t="e">
        <f>VLOOKUP(D41,'Yield Percentage'!A$2:F$428,3)</f>
        <v>#N/A</v>
      </c>
      <c r="N41" s="29" t="e">
        <f>IF(M41&gt;0,"oz")</f>
        <v>#N/A</v>
      </c>
      <c r="O41" s="46">
        <f>SUM(F41:H41)</f>
        <v>0</v>
      </c>
      <c r="P41" s="46" t="e">
        <f>IF(AND(OR(I42="lb",I42="oz",I42="kg",I42="g"),ISTEXT(F42)),INDEX('Pivot table'!$B$2:$E$5,MATCH(F42,'Pivot table'!$A$2:$A$5),MATCH(I42,'Pivot table'!$B$1:$E$1)))</f>
        <v>#N/A</v>
      </c>
      <c r="Q41" s="47" t="e">
        <f>O41*K41*P41</f>
        <v>#N/A</v>
      </c>
      <c r="R41" s="48" t="e">
        <f>IF(AND(OR(I42="gal",I42="qt",I42="pt",I42="c",I42="fl oz",I42="tbsp",I42="tsp",I42="liter",I42="ml"),ISTEXT(G42)),INDEX('Pivot table'!$B$9:$J$17,MATCH(G42,'Pivot table'!$A$9:$A$17),MATCH(I42,'Pivot table'!$B$8:$J$8)))</f>
        <v>#N/A</v>
      </c>
      <c r="S41" s="47" t="e">
        <f>O41*K41*R41</f>
        <v>#N/A</v>
      </c>
      <c r="T41" s="48" t="e">
        <f>OR(AND(OR(I42="lb",I42="oz",I42="kg",I42="g"),ISTEXT(G42)),AND(OR(I42="gal",I42="qt",I42="pt",I42="c",I42="fl oz",I42="tbsp",I42="tsp",I42="liter",I42="ml"),ISTEXT(F42)))</f>
        <v>#N/A</v>
      </c>
      <c r="U41" s="48" t="e">
        <f>VLOOKUP(I42,Conversions!B$2:C$10,2)</f>
        <v>#N/A</v>
      </c>
      <c r="V41" s="49" t="e">
        <f>VLOOKUP(F42,Conversions!B$14:C$17,2)</f>
        <v>#N/A</v>
      </c>
      <c r="W41" s="50" t="e">
        <f>IF(AND(ISTEXT(F42),OR(I42="gal",I42="qt",I42="pt",I42="c",I42="fl oz",I42="tbsp",I42="tsp")),(K41*U41*V41*O41)/M41,0)</f>
        <v>#N/A</v>
      </c>
      <c r="X41" s="48" t="e">
        <f>VLOOKUP(G42,Conversions!B$2:C$10,2)</f>
        <v>#N/A</v>
      </c>
      <c r="Y41" s="49" t="e">
        <f>VLOOKUP(I42,Conversions!B$14:C$17,2)</f>
        <v>#N/A</v>
      </c>
      <c r="Z41" s="51" t="e">
        <f>IF(AND(ISTEXT(G42),OR(I42="lb",I42="oz",I42="kg",I42="g")),K41*Y41*M41/X41*O41,0)</f>
        <v>#N/A</v>
      </c>
    </row>
    <row r="42" spans="4:26" ht="13.5" thickBot="1">
      <c r="D42" s="91"/>
      <c r="E42" s="92"/>
      <c r="F42" s="30"/>
      <c r="G42" s="30"/>
      <c r="H42" s="30"/>
      <c r="I42" s="30" t="e">
        <f>VLOOKUP(D41,'Yield Percentage'!A$2:F$428,6)</f>
        <v>#N/A</v>
      </c>
      <c r="J42" s="87"/>
      <c r="K42" s="30" t="e">
        <f>I42</f>
        <v>#N/A</v>
      </c>
      <c r="L42" s="89"/>
      <c r="M42" s="31" t="e">
        <f>VLOOKUP(D41,'Yield Percentage'!A$2:F$428,4)</f>
        <v>#N/A</v>
      </c>
      <c r="N42" s="32"/>
      <c r="O42" s="46"/>
      <c r="P42" s="52"/>
      <c r="Q42" s="47"/>
      <c r="R42" s="48"/>
      <c r="S42" s="47"/>
      <c r="T42" s="53"/>
      <c r="U42" s="54"/>
      <c r="V42" s="49"/>
      <c r="W42" s="55"/>
      <c r="X42" s="54"/>
      <c r="Y42" s="55"/>
      <c r="Z42" s="51"/>
    </row>
    <row r="43" spans="4:26" ht="12.75">
      <c r="D43" s="90"/>
      <c r="E43" s="85"/>
      <c r="F43" s="25"/>
      <c r="G43" s="25"/>
      <c r="H43" s="25"/>
      <c r="I43" s="26" t="e">
        <f>IF(D43=" "," ",VLOOKUP(D43,'Yield Percentage'!A$2:F$428,5))</f>
        <v>#N/A</v>
      </c>
      <c r="J43" s="86" t="e">
        <f>VLOOKUP(D43,'Yield Percentage'!A$2:F$428,2)</f>
        <v>#N/A</v>
      </c>
      <c r="K43" s="27" t="e">
        <f>IF(OR(G43&gt;0,F43&gt;0),I43/J43*100,I43)</f>
        <v>#N/A</v>
      </c>
      <c r="L43" s="88" t="e">
        <f>SUM(Q43,S43,W43,Z43)</f>
        <v>#N/A</v>
      </c>
      <c r="M43" s="28" t="e">
        <f>VLOOKUP(D43,'Yield Percentage'!A$2:F$428,3)</f>
        <v>#N/A</v>
      </c>
      <c r="N43" s="29" t="e">
        <f>IF(M43&gt;0,"oz")</f>
        <v>#N/A</v>
      </c>
      <c r="O43" s="46">
        <f>SUM(F43:H43)</f>
        <v>0</v>
      </c>
      <c r="P43" s="46" t="e">
        <f>IF(AND(OR(I44="lb",I44="oz",I44="kg",I44="g"),ISTEXT(F44)),INDEX('Pivot table'!$B$2:$E$5,MATCH(F44,'Pivot table'!$A$2:$A$5),MATCH(I44,'Pivot table'!$B$1:$E$1)))</f>
        <v>#N/A</v>
      </c>
      <c r="Q43" s="47" t="e">
        <f>O43*K43*P43</f>
        <v>#N/A</v>
      </c>
      <c r="R43" s="48" t="e">
        <f>IF(AND(OR(I44="gal",I44="qt",I44="pt",I44="c",I44="fl oz",I44="tbsp",I44="tsp",I44="liter",I44="ml"),ISTEXT(G44)),INDEX('Pivot table'!$B$9:$J$17,MATCH(G44,'Pivot table'!$A$9:$A$17),MATCH(I44,'Pivot table'!$B$8:$J$8)))</f>
        <v>#N/A</v>
      </c>
      <c r="S43" s="47" t="e">
        <f>O43*K43*R43</f>
        <v>#N/A</v>
      </c>
      <c r="T43" s="48" t="e">
        <f>OR(AND(OR(I44="lb",I44="oz",I44="kg",I44="g"),ISTEXT(G44)),AND(OR(I44="gal",I44="qt",I44="pt",I44="c",I44="fl oz",I44="tbsp",I44="tsp",I44="liter",I44="ml"),ISTEXT(F44)))</f>
        <v>#N/A</v>
      </c>
      <c r="U43" s="48" t="e">
        <f>VLOOKUP(I44,Conversions!B$2:C$10,2)</f>
        <v>#N/A</v>
      </c>
      <c r="V43" s="49" t="e">
        <f>VLOOKUP(F44,Conversions!B$14:C$17,2)</f>
        <v>#N/A</v>
      </c>
      <c r="W43" s="50" t="e">
        <f>IF(AND(ISTEXT(F44),OR(I44="gal",I44="qt",I44="pt",I44="c",I44="fl oz",I44="tbsp",I44="tsp")),(K43*U43*V43*O43)/M43,0)</f>
        <v>#N/A</v>
      </c>
      <c r="X43" s="48" t="e">
        <f>VLOOKUP(G44,Conversions!B$2:C$10,2)</f>
        <v>#N/A</v>
      </c>
      <c r="Y43" s="49" t="e">
        <f>VLOOKUP(I44,Conversions!B$14:C$17,2)</f>
        <v>#N/A</v>
      </c>
      <c r="Z43" s="51" t="e">
        <f>IF(AND(ISTEXT(G44),OR(I44="lb",I44="oz",I44="kg",I44="g")),K43*Y43*M43/X43*O43,0)</f>
        <v>#N/A</v>
      </c>
    </row>
    <row r="44" spans="4:26" ht="13.5" thickBot="1">
      <c r="D44" s="91"/>
      <c r="E44" s="92"/>
      <c r="F44" s="30"/>
      <c r="G44" s="30"/>
      <c r="H44" s="30"/>
      <c r="I44" s="30" t="e">
        <f>VLOOKUP(D43,'Yield Percentage'!A$2:F$428,6)</f>
        <v>#N/A</v>
      </c>
      <c r="J44" s="87"/>
      <c r="K44" s="30" t="e">
        <f>I44</f>
        <v>#N/A</v>
      </c>
      <c r="L44" s="89"/>
      <c r="M44" s="31" t="e">
        <f>VLOOKUP(D43,'Yield Percentage'!A$2:F$428,4)</f>
        <v>#N/A</v>
      </c>
      <c r="N44" s="32"/>
      <c r="O44" s="46"/>
      <c r="P44" s="52"/>
      <c r="Q44" s="47"/>
      <c r="R44" s="48"/>
      <c r="S44" s="47"/>
      <c r="T44" s="53"/>
      <c r="U44" s="54"/>
      <c r="V44" s="49"/>
      <c r="W44" s="55"/>
      <c r="X44" s="54"/>
      <c r="Y44" s="55"/>
      <c r="Z44" s="51"/>
    </row>
    <row r="45" spans="4:26" ht="12.75">
      <c r="D45" s="90"/>
      <c r="E45" s="85"/>
      <c r="F45" s="25"/>
      <c r="G45" s="25"/>
      <c r="H45" s="25"/>
      <c r="I45" s="26" t="e">
        <f>IF(D45=" "," ",VLOOKUP(D45,'Yield Percentage'!A$2:F$428,5))</f>
        <v>#N/A</v>
      </c>
      <c r="J45" s="86" t="e">
        <f>VLOOKUP(D45,'Yield Percentage'!A$2:F$428,2)</f>
        <v>#N/A</v>
      </c>
      <c r="K45" s="27" t="e">
        <f>IF(OR(G45&gt;0,F45&gt;0),I45/J45*100,I45)</f>
        <v>#N/A</v>
      </c>
      <c r="L45" s="88" t="e">
        <f>SUM(Q45,S45,W45,Z45)</f>
        <v>#N/A</v>
      </c>
      <c r="M45" s="28" t="e">
        <f>VLOOKUP(D45,'Yield Percentage'!A$2:F$428,3)</f>
        <v>#N/A</v>
      </c>
      <c r="N45" s="29" t="e">
        <f>IF(M45&gt;0,"oz")</f>
        <v>#N/A</v>
      </c>
      <c r="O45" s="46">
        <f>SUM(F45:H45)</f>
        <v>0</v>
      </c>
      <c r="P45" s="46" t="e">
        <f>IF(AND(OR(I46="lb",I46="oz",I46="kg",I46="g"),ISTEXT(F46)),INDEX('Pivot table'!$B$2:$E$5,MATCH(F46,'Pivot table'!$A$2:$A$5),MATCH(I46,'Pivot table'!$B$1:$E$1)))</f>
        <v>#N/A</v>
      </c>
      <c r="Q45" s="47" t="e">
        <f>O45*K45*P45</f>
        <v>#N/A</v>
      </c>
      <c r="R45" s="48" t="e">
        <f>IF(AND(OR(I46="gal",I46="qt",I46="pt",I46="c",I46="fl oz",I46="tbsp",I46="tsp",I46="liter",I46="ml"),ISTEXT(G46)),INDEX('Pivot table'!$B$9:$J$17,MATCH(G46,'Pivot table'!$A$9:$A$17),MATCH(I46,'Pivot table'!$B$8:$J$8)))</f>
        <v>#N/A</v>
      </c>
      <c r="S45" s="47" t="e">
        <f>O45*K45*R45</f>
        <v>#N/A</v>
      </c>
      <c r="T45" s="48" t="e">
        <f>OR(AND(OR(I46="lb",I46="oz",I46="kg",I46="g"),ISTEXT(G46)),AND(OR(I46="gal",I46="qt",I46="pt",I46="c",I46="fl oz",I46="tbsp",I46="tsp",I46="liter",I46="ml"),ISTEXT(F46)))</f>
        <v>#N/A</v>
      </c>
      <c r="U45" s="48" t="e">
        <f>VLOOKUP(I46,Conversions!B$2:C$10,2)</f>
        <v>#N/A</v>
      </c>
      <c r="V45" s="49" t="e">
        <f>VLOOKUP(F46,Conversions!B$14:C$17,2)</f>
        <v>#N/A</v>
      </c>
      <c r="W45" s="50" t="e">
        <f>IF(AND(ISTEXT(F46),OR(I46="gal",I46="qt",I46="pt",I46="c",I46="fl oz",I46="tbsp",I46="tsp")),(K45*U45*V45*O45)/M45,0)</f>
        <v>#N/A</v>
      </c>
      <c r="X45" s="48" t="e">
        <f>VLOOKUP(G46,Conversions!B$2:C$10,2)</f>
        <v>#N/A</v>
      </c>
      <c r="Y45" s="49" t="e">
        <f>VLOOKUP(I46,Conversions!B$14:C$17,2)</f>
        <v>#N/A</v>
      </c>
      <c r="Z45" s="51" t="e">
        <f>IF(AND(ISTEXT(G46),OR(I46="lb",I46="oz",I46="kg",I46="g")),K45*Y45*M45/X45*O45,0)</f>
        <v>#N/A</v>
      </c>
    </row>
    <row r="46" spans="4:26" ht="13.5" thickBot="1">
      <c r="D46" s="91"/>
      <c r="E46" s="92"/>
      <c r="F46" s="30"/>
      <c r="G46" s="30"/>
      <c r="H46" s="30"/>
      <c r="I46" s="30" t="e">
        <f>VLOOKUP(D45,'Yield Percentage'!A$2:F$428,6)</f>
        <v>#N/A</v>
      </c>
      <c r="J46" s="87"/>
      <c r="K46" s="30" t="e">
        <f>I46</f>
        <v>#N/A</v>
      </c>
      <c r="L46" s="89"/>
      <c r="M46" s="31" t="e">
        <f>VLOOKUP(D45,'Yield Percentage'!A$2:F$428,4)</f>
        <v>#N/A</v>
      </c>
      <c r="N46" s="32"/>
      <c r="O46" s="46"/>
      <c r="P46" s="52"/>
      <c r="Q46" s="47"/>
      <c r="R46" s="48"/>
      <c r="S46" s="47"/>
      <c r="T46" s="53"/>
      <c r="U46" s="54"/>
      <c r="V46" s="49"/>
      <c r="W46" s="55"/>
      <c r="X46" s="54"/>
      <c r="Y46" s="55"/>
      <c r="Z46" s="51"/>
    </row>
    <row r="47" spans="4:26" ht="12.75">
      <c r="D47" s="90"/>
      <c r="E47" s="85"/>
      <c r="F47" s="25"/>
      <c r="G47" s="25"/>
      <c r="H47" s="25"/>
      <c r="I47" s="26" t="e">
        <f>IF(D47=" "," ",VLOOKUP(D47,'Yield Percentage'!A$2:F$428,5))</f>
        <v>#N/A</v>
      </c>
      <c r="J47" s="86" t="e">
        <f>VLOOKUP(D47,'Yield Percentage'!A$2:F$428,2)</f>
        <v>#N/A</v>
      </c>
      <c r="K47" s="27" t="e">
        <f>IF(OR(G47&gt;0,F47&gt;0),I47/J47*100,I47)</f>
        <v>#N/A</v>
      </c>
      <c r="L47" s="88" t="e">
        <f>SUM(Q47,S47,W47,Z47)</f>
        <v>#N/A</v>
      </c>
      <c r="M47" s="28" t="e">
        <f>VLOOKUP(D47,'Yield Percentage'!A$2:F$428,3)</f>
        <v>#N/A</v>
      </c>
      <c r="N47" s="29" t="e">
        <f>IF(M47&gt;0,"oz")</f>
        <v>#N/A</v>
      </c>
      <c r="O47" s="46">
        <f>SUM(F47:H47)</f>
        <v>0</v>
      </c>
      <c r="P47" s="46" t="e">
        <f>IF(AND(OR(I48="lb",I48="oz",I48="kg",I48="g"),ISTEXT(F48)),INDEX('Pivot table'!$B$2:$E$5,MATCH(F48,'Pivot table'!$A$2:$A$5),MATCH(I48,'Pivot table'!$B$1:$E$1)))</f>
        <v>#N/A</v>
      </c>
      <c r="Q47" s="47" t="e">
        <f>O47*K47*P47</f>
        <v>#N/A</v>
      </c>
      <c r="R47" s="48" t="e">
        <f>IF(AND(OR(I48="gal",I48="qt",I48="pt",I48="c",I48="fl oz",I48="tbsp",I48="tsp",I48="liter",I48="ml"),ISTEXT(G48)),INDEX('Pivot table'!$B$9:$J$17,MATCH(G48,'Pivot table'!$A$9:$A$17),MATCH(I48,'Pivot table'!$B$8:$J$8)))</f>
        <v>#N/A</v>
      </c>
      <c r="S47" s="47" t="e">
        <f>O47*K47*R47</f>
        <v>#N/A</v>
      </c>
      <c r="T47" s="48" t="e">
        <f>OR(AND(OR(I48="lb",I48="oz",I48="kg",I48="g"),ISTEXT(G48)),AND(OR(I48="gal",I48="qt",I48="pt",I48="c",I48="fl oz",I48="tbsp",I48="tsp",I48="liter",I48="ml"),ISTEXT(F48)))</f>
        <v>#N/A</v>
      </c>
      <c r="U47" s="48" t="e">
        <f>VLOOKUP(I48,Conversions!B$2:C$10,2)</f>
        <v>#N/A</v>
      </c>
      <c r="V47" s="49" t="e">
        <f>VLOOKUP(F48,Conversions!B$14:C$17,2)</f>
        <v>#N/A</v>
      </c>
      <c r="W47" s="50" t="e">
        <f>IF(AND(ISTEXT(F48),OR(I48="gal",I48="qt",I48="pt",I48="c",I48="fl oz",I48="tbsp",I48="tsp")),(K47*U47*V47*O47)/M47,0)</f>
        <v>#N/A</v>
      </c>
      <c r="X47" s="48" t="e">
        <f>VLOOKUP(G48,Conversions!B$2:C$10,2)</f>
        <v>#N/A</v>
      </c>
      <c r="Y47" s="49" t="e">
        <f>VLOOKUP(I48,Conversions!B$14:C$17,2)</f>
        <v>#N/A</v>
      </c>
      <c r="Z47" s="51" t="e">
        <f>IF(AND(ISTEXT(G48),OR(I48="lb",I48="oz",I48="kg",I48="g")),K47*Y47*M47/X47*O47,0)</f>
        <v>#N/A</v>
      </c>
    </row>
    <row r="48" spans="4:26" ht="13.5" thickBot="1">
      <c r="D48" s="91"/>
      <c r="E48" s="92"/>
      <c r="F48" s="30"/>
      <c r="G48" s="30"/>
      <c r="H48" s="30"/>
      <c r="I48" s="30" t="e">
        <f>VLOOKUP(D47,'Yield Percentage'!A$2:F$428,6)</f>
        <v>#N/A</v>
      </c>
      <c r="J48" s="87"/>
      <c r="K48" s="30" t="e">
        <f>I48</f>
        <v>#N/A</v>
      </c>
      <c r="L48" s="89"/>
      <c r="M48" s="31" t="e">
        <f>VLOOKUP(D47,'Yield Percentage'!A$2:F$428,4)</f>
        <v>#N/A</v>
      </c>
      <c r="N48" s="32"/>
      <c r="O48" s="46"/>
      <c r="P48" s="52"/>
      <c r="Q48" s="47"/>
      <c r="R48" s="48"/>
      <c r="S48" s="47"/>
      <c r="T48" s="53"/>
      <c r="U48" s="54"/>
      <c r="V48" s="49"/>
      <c r="W48" s="55"/>
      <c r="X48" s="54"/>
      <c r="Y48" s="55"/>
      <c r="Z48" s="51"/>
    </row>
    <row r="49" spans="4:26" ht="12.75">
      <c r="D49" s="90"/>
      <c r="E49" s="85"/>
      <c r="F49" s="25"/>
      <c r="G49" s="25"/>
      <c r="H49" s="25"/>
      <c r="I49" s="26" t="e">
        <f>IF(D49=" "," ",VLOOKUP(D49,'Yield Percentage'!A$2:F$428,5))</f>
        <v>#N/A</v>
      </c>
      <c r="J49" s="86" t="e">
        <f>VLOOKUP(D49,'Yield Percentage'!A$2:F$428,2)</f>
        <v>#N/A</v>
      </c>
      <c r="K49" s="27" t="e">
        <f>IF(OR(G49&gt;0,F49&gt;0),I49/J49*100,I49)</f>
        <v>#N/A</v>
      </c>
      <c r="L49" s="88" t="e">
        <f>SUM(Q49,S49,W49,Z49)</f>
        <v>#N/A</v>
      </c>
      <c r="M49" s="28" t="e">
        <f>VLOOKUP(D49,'Yield Percentage'!A$2:F$428,3)</f>
        <v>#N/A</v>
      </c>
      <c r="N49" s="29" t="e">
        <f>IF(M49&gt;0,"oz")</f>
        <v>#N/A</v>
      </c>
      <c r="O49" s="46">
        <f>SUM(F49:H49)</f>
        <v>0</v>
      </c>
      <c r="P49" s="46" t="e">
        <f>IF(AND(OR(I50="lb",I50="oz",I50="kg",I50="g"),ISTEXT(F50)),INDEX('Pivot table'!$B$2:$E$5,MATCH(F50,'Pivot table'!$A$2:$A$5),MATCH(I50,'Pivot table'!$B$1:$E$1)))</f>
        <v>#N/A</v>
      </c>
      <c r="Q49" s="47" t="e">
        <f>O49*K49*P49</f>
        <v>#N/A</v>
      </c>
      <c r="R49" s="48" t="e">
        <f>IF(AND(OR(I50="gal",I50="qt",I50="pt",I50="c",I50="fl oz",I50="tbsp",I50="tsp",I50="liter",I50="ml"),ISTEXT(G50)),INDEX('Pivot table'!$B$9:$J$17,MATCH(G50,'Pivot table'!$A$9:$A$17),MATCH(I50,'Pivot table'!$B$8:$J$8)))</f>
        <v>#N/A</v>
      </c>
      <c r="S49" s="47" t="e">
        <f>O49*K49*R49</f>
        <v>#N/A</v>
      </c>
      <c r="T49" s="48" t="e">
        <f>OR(AND(OR(I50="lb",I50="oz",I50="kg",I50="g"),ISTEXT(G50)),AND(OR(I50="gal",I50="qt",I50="pt",I50="c",I50="fl oz",I50="tbsp",I50="tsp",I50="liter",I50="ml"),ISTEXT(F50)))</f>
        <v>#N/A</v>
      </c>
      <c r="U49" s="48" t="e">
        <f>VLOOKUP(I50,Conversions!B$2:C$10,2)</f>
        <v>#N/A</v>
      </c>
      <c r="V49" s="49" t="e">
        <f>VLOOKUP(F50,Conversions!B$14:C$17,2)</f>
        <v>#N/A</v>
      </c>
      <c r="W49" s="50" t="e">
        <f>IF(AND(ISTEXT(F50),OR(I50="gal",I50="qt",I50="pt",I50="c",I50="fl oz",I50="tbsp",I50="tsp")),(K49*U49*V49*O49)/M49,0)</f>
        <v>#N/A</v>
      </c>
      <c r="X49" s="48" t="e">
        <f>VLOOKUP(G50,Conversions!B$2:C$10,2)</f>
        <v>#N/A</v>
      </c>
      <c r="Y49" s="49" t="e">
        <f>VLOOKUP(I50,Conversions!B$14:C$17,2)</f>
        <v>#N/A</v>
      </c>
      <c r="Z49" s="51" t="e">
        <f>IF(AND(ISTEXT(G50),OR(I50="lb",I50="oz",I50="kg",I50="g")),K49*Y49*M49/X49*O49,0)</f>
        <v>#N/A</v>
      </c>
    </row>
    <row r="50" spans="4:26" ht="13.5" thickBot="1">
      <c r="D50" s="91"/>
      <c r="E50" s="92"/>
      <c r="F50" s="30"/>
      <c r="G50" s="30"/>
      <c r="H50" s="30"/>
      <c r="I50" s="30" t="e">
        <f>VLOOKUP(D49,'Yield Percentage'!A$2:F$428,6)</f>
        <v>#N/A</v>
      </c>
      <c r="J50" s="87"/>
      <c r="K50" s="30" t="e">
        <f>I50</f>
        <v>#N/A</v>
      </c>
      <c r="L50" s="89"/>
      <c r="M50" s="31" t="e">
        <f>VLOOKUP(D49,'Yield Percentage'!A$2:F$428,4)</f>
        <v>#N/A</v>
      </c>
      <c r="N50" s="32"/>
      <c r="O50" s="46"/>
      <c r="P50" s="52"/>
      <c r="Q50" s="47"/>
      <c r="R50" s="48"/>
      <c r="S50" s="47"/>
      <c r="T50" s="53"/>
      <c r="U50" s="54"/>
      <c r="V50" s="49"/>
      <c r="W50" s="55"/>
      <c r="X50" s="54"/>
      <c r="Y50" s="55"/>
      <c r="Z50" s="51"/>
    </row>
    <row r="51" spans="4:26" ht="12.75">
      <c r="D51" s="90"/>
      <c r="E51" s="85"/>
      <c r="F51" s="25"/>
      <c r="G51" s="25"/>
      <c r="H51" s="25"/>
      <c r="I51" s="26" t="e">
        <f>IF(D51=" "," ",VLOOKUP(D51,'Yield Percentage'!A$2:F$428,5))</f>
        <v>#N/A</v>
      </c>
      <c r="J51" s="86" t="e">
        <f>VLOOKUP(D51,'Yield Percentage'!A$2:F$428,2)</f>
        <v>#N/A</v>
      </c>
      <c r="K51" s="27" t="e">
        <f>IF(OR(G51&gt;0,F51&gt;0),I51/J51*100,I51)</f>
        <v>#N/A</v>
      </c>
      <c r="L51" s="88" t="e">
        <f>SUM(Q51,S51,W51,Z51)</f>
        <v>#N/A</v>
      </c>
      <c r="M51" s="28" t="e">
        <f>VLOOKUP(D51,'Yield Percentage'!A$2:F$428,3)</f>
        <v>#N/A</v>
      </c>
      <c r="N51" s="29" t="e">
        <f>IF(M51&gt;0,"oz")</f>
        <v>#N/A</v>
      </c>
      <c r="O51" s="46">
        <f>SUM(F51:H51)</f>
        <v>0</v>
      </c>
      <c r="P51" s="46" t="e">
        <f>IF(AND(OR(I52="lb",I52="oz",I52="kg",I52="g"),ISTEXT(F52)),INDEX('Pivot table'!$B$2:$E$5,MATCH(F52,'Pivot table'!$A$2:$A$5),MATCH(I52,'Pivot table'!$B$1:$E$1)))</f>
        <v>#N/A</v>
      </c>
      <c r="Q51" s="47" t="e">
        <f>O51*K51*P51</f>
        <v>#N/A</v>
      </c>
      <c r="R51" s="48" t="e">
        <f>IF(AND(OR(I52="gal",I52="qt",I52="pt",I52="c",I52="fl oz",I52="tbsp",I52="tsp",I52="liter",I52="ml"),ISTEXT(G52)),INDEX('Pivot table'!$B$9:$J$17,MATCH(G52,'Pivot table'!$A$9:$A$17),MATCH(I52,'Pivot table'!$B$8:$J$8)))</f>
        <v>#N/A</v>
      </c>
      <c r="S51" s="47" t="e">
        <f>O51*K51*R51</f>
        <v>#N/A</v>
      </c>
      <c r="T51" s="48" t="e">
        <f>OR(AND(OR(I52="lb",I52="oz",I52="kg",I52="g"),ISTEXT(G52)),AND(OR(I52="gal",I52="qt",I52="pt",I52="c",I52="fl oz",I52="tbsp",I52="tsp",I52="liter",I52="ml"),ISTEXT(F52)))</f>
        <v>#N/A</v>
      </c>
      <c r="U51" s="48" t="e">
        <f>VLOOKUP(I52,Conversions!B$2:C$10,2)</f>
        <v>#N/A</v>
      </c>
      <c r="V51" s="49" t="e">
        <f>VLOOKUP(F52,Conversions!B$14:C$17,2)</f>
        <v>#N/A</v>
      </c>
      <c r="W51" s="50" t="e">
        <f>IF(AND(ISTEXT(F52),OR(I52="gal",I52="qt",I52="pt",I52="c",I52="fl oz",I52="tbsp",I52="tsp")),(K51*U51*V51*O51)/M51,0)</f>
        <v>#N/A</v>
      </c>
      <c r="X51" s="48" t="e">
        <f>VLOOKUP(G52,Conversions!B$2:C$10,2)</f>
        <v>#N/A</v>
      </c>
      <c r="Y51" s="49" t="e">
        <f>VLOOKUP(I52,Conversions!B$14:C$17,2)</f>
        <v>#N/A</v>
      </c>
      <c r="Z51" s="51" t="e">
        <f>IF(AND(ISTEXT(G52),OR(I52="lb",I52="oz",I52="kg",I52="g")),K51*Y51*M51/X51*O51,0)</f>
        <v>#N/A</v>
      </c>
    </row>
    <row r="52" spans="4:26" ht="13.5" thickBot="1">
      <c r="D52" s="91"/>
      <c r="E52" s="92"/>
      <c r="F52" s="30"/>
      <c r="G52" s="30"/>
      <c r="H52" s="30"/>
      <c r="I52" s="30" t="e">
        <f>VLOOKUP(D51,'Yield Percentage'!A$2:F$428,6)</f>
        <v>#N/A</v>
      </c>
      <c r="J52" s="87"/>
      <c r="K52" s="30" t="e">
        <f>I52</f>
        <v>#N/A</v>
      </c>
      <c r="L52" s="89"/>
      <c r="M52" s="31" t="e">
        <f>VLOOKUP(D51,'Yield Percentage'!A$2:F$428,4)</f>
        <v>#N/A</v>
      </c>
      <c r="N52" s="32"/>
      <c r="O52" s="46"/>
      <c r="P52" s="52"/>
      <c r="Q52" s="47"/>
      <c r="R52" s="48"/>
      <c r="S52" s="47"/>
      <c r="T52" s="53"/>
      <c r="U52" s="54"/>
      <c r="V52" s="49"/>
      <c r="W52" s="55"/>
      <c r="X52" s="54"/>
      <c r="Y52" s="55"/>
      <c r="Z52" s="51"/>
    </row>
    <row r="53" spans="4:26" ht="12.75">
      <c r="D53" s="90"/>
      <c r="E53" s="85"/>
      <c r="F53" s="25"/>
      <c r="G53" s="25"/>
      <c r="H53" s="25"/>
      <c r="I53" s="26" t="e">
        <f>IF(D53=" "," ",VLOOKUP(D53,'Yield Percentage'!A$2:F$428,5))</f>
        <v>#N/A</v>
      </c>
      <c r="J53" s="86" t="e">
        <f>VLOOKUP(D53,'Yield Percentage'!A$2:F$428,2)</f>
        <v>#N/A</v>
      </c>
      <c r="K53" s="27" t="e">
        <f>IF(OR(G53&gt;0,F53&gt;0),I53/J53*100,I53)</f>
        <v>#N/A</v>
      </c>
      <c r="L53" s="88" t="e">
        <f>SUM(Q53,S53,W53,Z53)</f>
        <v>#N/A</v>
      </c>
      <c r="M53" s="28" t="e">
        <f>VLOOKUP(D53,'Yield Percentage'!A$2:F$428,3)</f>
        <v>#N/A</v>
      </c>
      <c r="N53" s="29" t="e">
        <f>IF(M53&gt;0,"oz")</f>
        <v>#N/A</v>
      </c>
      <c r="O53" s="46">
        <f>SUM(F53:H53)</f>
        <v>0</v>
      </c>
      <c r="P53" s="46" t="e">
        <f>IF(AND(OR(I54="lb",I54="oz",I54="kg",I54="g"),ISTEXT(F54)),INDEX('Pivot table'!$B$2:$E$5,MATCH(F54,'Pivot table'!$A$2:$A$5),MATCH(I54,'Pivot table'!$B$1:$E$1)))</f>
        <v>#N/A</v>
      </c>
      <c r="Q53" s="47" t="e">
        <f>O53*K53*P53</f>
        <v>#N/A</v>
      </c>
      <c r="R53" s="48" t="e">
        <f>IF(AND(OR(I54="gal",I54="qt",I54="pt",I54="c",I54="fl oz",I54="tbsp",I54="tsp",I54="liter",I54="ml"),ISTEXT(G54)),INDEX('Pivot table'!$B$9:$J$17,MATCH(G54,'Pivot table'!$A$9:$A$17),MATCH(I54,'Pivot table'!$B$8:$J$8)))</f>
        <v>#N/A</v>
      </c>
      <c r="S53" s="47" t="e">
        <f>O53*K53*R53</f>
        <v>#N/A</v>
      </c>
      <c r="T53" s="48" t="e">
        <f>OR(AND(OR(I54="lb",I54="oz",I54="kg",I54="g"),ISTEXT(G54)),AND(OR(I54="gal",I54="qt",I54="pt",I54="c",I54="fl oz",I54="tbsp",I54="tsp",I54="liter",I54="ml"),ISTEXT(F54)))</f>
        <v>#N/A</v>
      </c>
      <c r="U53" s="48" t="e">
        <f>VLOOKUP(I54,Conversions!B$2:C$10,2)</f>
        <v>#N/A</v>
      </c>
      <c r="V53" s="49" t="e">
        <f>VLOOKUP(F54,Conversions!B$14:C$17,2)</f>
        <v>#N/A</v>
      </c>
      <c r="W53" s="50" t="e">
        <f>IF(AND(ISTEXT(F54),OR(I54="gal",I54="qt",I54="pt",I54="c",I54="fl oz",I54="tbsp",I54="tsp")),(K53*U53*V53*O53)/M53,0)</f>
        <v>#N/A</v>
      </c>
      <c r="X53" s="48" t="e">
        <f>VLOOKUP(G54,Conversions!B$2:C$10,2)</f>
        <v>#N/A</v>
      </c>
      <c r="Y53" s="49" t="e">
        <f>VLOOKUP(I54,Conversions!B$14:C$17,2)</f>
        <v>#N/A</v>
      </c>
      <c r="Z53" s="51" t="e">
        <f>IF(AND(ISTEXT(G54),OR(I54="lb",I54="oz",I54="kg",I54="g")),K53*Y53*M53/X53*O53,0)</f>
        <v>#N/A</v>
      </c>
    </row>
    <row r="54" spans="4:26" ht="13.5" thickBot="1">
      <c r="D54" s="91"/>
      <c r="E54" s="92"/>
      <c r="F54" s="30"/>
      <c r="G54" s="30"/>
      <c r="H54" s="30"/>
      <c r="I54" s="30" t="e">
        <f>VLOOKUP(D53,'Yield Percentage'!A$2:F$428,6)</f>
        <v>#N/A</v>
      </c>
      <c r="J54" s="87"/>
      <c r="K54" s="30" t="e">
        <f>I54</f>
        <v>#N/A</v>
      </c>
      <c r="L54" s="89"/>
      <c r="M54" s="31" t="e">
        <f>VLOOKUP(D53,'Yield Percentage'!A$2:F$428,4)</f>
        <v>#N/A</v>
      </c>
      <c r="N54" s="32"/>
      <c r="O54" s="46"/>
      <c r="P54" s="52"/>
      <c r="Q54" s="47"/>
      <c r="R54" s="48"/>
      <c r="S54" s="47"/>
      <c r="T54" s="53"/>
      <c r="U54" s="54"/>
      <c r="V54" s="49"/>
      <c r="W54" s="55"/>
      <c r="X54" s="54"/>
      <c r="Y54" s="55"/>
      <c r="Z54" s="51"/>
    </row>
    <row r="55" spans="4:14" ht="12.75">
      <c r="D55" s="110"/>
      <c r="E55" s="110"/>
      <c r="F55" s="110"/>
      <c r="G55" s="110"/>
      <c r="H55" s="110"/>
      <c r="I55" s="110"/>
      <c r="J55" s="104" t="s">
        <v>7</v>
      </c>
      <c r="K55" s="105"/>
      <c r="L55" s="108" t="e">
        <f>SUM(L11:L54)</f>
        <v>#N/A</v>
      </c>
      <c r="M55" s="111"/>
      <c r="N55" s="110"/>
    </row>
    <row r="56" spans="4:14" ht="13.5" thickBot="1">
      <c r="D56" s="56"/>
      <c r="E56" s="56"/>
      <c r="F56" s="56"/>
      <c r="G56" s="56"/>
      <c r="H56" s="56"/>
      <c r="I56" s="56"/>
      <c r="J56" s="106"/>
      <c r="K56" s="107"/>
      <c r="L56" s="109"/>
      <c r="M56" s="57"/>
      <c r="N56" s="56"/>
    </row>
  </sheetData>
  <sheetProtection/>
  <mergeCells count="124">
    <mergeCell ref="W9:W10"/>
    <mergeCell ref="D11:E11"/>
    <mergeCell ref="D12:E12"/>
    <mergeCell ref="D13:E13"/>
    <mergeCell ref="D14:E14"/>
    <mergeCell ref="L11:L12"/>
    <mergeCell ref="J11:J12"/>
    <mergeCell ref="J53:J54"/>
    <mergeCell ref="L53:L54"/>
    <mergeCell ref="D54:E54"/>
    <mergeCell ref="D51:E51"/>
    <mergeCell ref="D28:E28"/>
    <mergeCell ref="V9:V10"/>
    <mergeCell ref="D23:E23"/>
    <mergeCell ref="J51:J52"/>
    <mergeCell ref="L51:L52"/>
    <mergeCell ref="D52:E52"/>
    <mergeCell ref="L55:L56"/>
    <mergeCell ref="X9:X10"/>
    <mergeCell ref="Y9:Y10"/>
    <mergeCell ref="S9:S10"/>
    <mergeCell ref="D55:I56"/>
    <mergeCell ref="M55:N56"/>
    <mergeCell ref="D53:E53"/>
    <mergeCell ref="D2:H2"/>
    <mergeCell ref="J55:K56"/>
    <mergeCell ref="D47:E47"/>
    <mergeCell ref="J47:J48"/>
    <mergeCell ref="D43:E43"/>
    <mergeCell ref="J43:J44"/>
    <mergeCell ref="D41:E41"/>
    <mergeCell ref="J41:J42"/>
    <mergeCell ref="D38:E38"/>
    <mergeCell ref="J37:J38"/>
    <mergeCell ref="L47:L48"/>
    <mergeCell ref="D48:E48"/>
    <mergeCell ref="D49:E49"/>
    <mergeCell ref="J49:J50"/>
    <mergeCell ref="L49:L50"/>
    <mergeCell ref="D50:E50"/>
    <mergeCell ref="L43:L44"/>
    <mergeCell ref="D44:E44"/>
    <mergeCell ref="D45:E45"/>
    <mergeCell ref="J45:J46"/>
    <mergeCell ref="L45:L46"/>
    <mergeCell ref="D46:E46"/>
    <mergeCell ref="L41:L42"/>
    <mergeCell ref="D42:E42"/>
    <mergeCell ref="D39:E39"/>
    <mergeCell ref="J39:J40"/>
    <mergeCell ref="L39:L40"/>
    <mergeCell ref="D40:E40"/>
    <mergeCell ref="L37:L38"/>
    <mergeCell ref="L15:L16"/>
    <mergeCell ref="D17:E17"/>
    <mergeCell ref="D16:E16"/>
    <mergeCell ref="J17:J18"/>
    <mergeCell ref="L17:L18"/>
    <mergeCell ref="D19:E19"/>
    <mergeCell ref="J19:J20"/>
    <mergeCell ref="L19:L20"/>
    <mergeCell ref="D20:E20"/>
    <mergeCell ref="J15:J16"/>
    <mergeCell ref="D18:E18"/>
    <mergeCell ref="D4:E4"/>
    <mergeCell ref="D5:E5"/>
    <mergeCell ref="D7:E7"/>
    <mergeCell ref="D37:E37"/>
    <mergeCell ref="D15:E15"/>
    <mergeCell ref="D9:E10"/>
    <mergeCell ref="D21:E21"/>
    <mergeCell ref="D25:E25"/>
    <mergeCell ref="L25:L26"/>
    <mergeCell ref="D26:E26"/>
    <mergeCell ref="Z9:Z10"/>
    <mergeCell ref="J21:J22"/>
    <mergeCell ref="L21:L22"/>
    <mergeCell ref="D22:E22"/>
    <mergeCell ref="T9:T10"/>
    <mergeCell ref="U9:U10"/>
    <mergeCell ref="J13:J14"/>
    <mergeCell ref="L13:L14"/>
    <mergeCell ref="D29:E29"/>
    <mergeCell ref="J29:J30"/>
    <mergeCell ref="L29:L30"/>
    <mergeCell ref="D30:E30"/>
    <mergeCell ref="J31:J32"/>
    <mergeCell ref="L31:L32"/>
    <mergeCell ref="D32:E32"/>
    <mergeCell ref="D31:E31"/>
    <mergeCell ref="D35:E35"/>
    <mergeCell ref="J35:J36"/>
    <mergeCell ref="L35:L36"/>
    <mergeCell ref="D36:E36"/>
    <mergeCell ref="D33:E33"/>
    <mergeCell ref="J33:J34"/>
    <mergeCell ref="L33:L34"/>
    <mergeCell ref="D34:E34"/>
    <mergeCell ref="K4:N4"/>
    <mergeCell ref="F9:H9"/>
    <mergeCell ref="I9:K9"/>
    <mergeCell ref="D27:E27"/>
    <mergeCell ref="J27:J28"/>
    <mergeCell ref="L27:L28"/>
    <mergeCell ref="J23:J24"/>
    <mergeCell ref="L23:L24"/>
    <mergeCell ref="D24:E24"/>
    <mergeCell ref="J25:J26"/>
    <mergeCell ref="R9:R10"/>
    <mergeCell ref="M9:N10"/>
    <mergeCell ref="Q9:Q10"/>
    <mergeCell ref="L9:L10"/>
    <mergeCell ref="P9:P10"/>
    <mergeCell ref="O9:O10"/>
    <mergeCell ref="D1:N1"/>
    <mergeCell ref="D3:N3"/>
    <mergeCell ref="M7:N7"/>
    <mergeCell ref="D8:N8"/>
    <mergeCell ref="I5:N5"/>
    <mergeCell ref="D6:N6"/>
    <mergeCell ref="F7:H7"/>
    <mergeCell ref="K2:N2"/>
    <mergeCell ref="F4:H4"/>
    <mergeCell ref="F5:H5"/>
  </mergeCells>
  <conditionalFormatting sqref="I13:M24 L13:L54 F11:M12">
    <cfRule type="expression" priority="2" dxfId="0" stopIfTrue="1">
      <formula>$D$11=""</formula>
    </cfRule>
  </conditionalFormatting>
  <conditionalFormatting sqref="F13:M14">
    <cfRule type="expression" priority="3" dxfId="0" stopIfTrue="1">
      <formula>$D$13=""</formula>
    </cfRule>
  </conditionalFormatting>
  <conditionalFormatting sqref="F15:M16">
    <cfRule type="expression" priority="5" dxfId="0" stopIfTrue="1">
      <formula>$D$15=""</formula>
    </cfRule>
  </conditionalFormatting>
  <conditionalFormatting sqref="F17:M18">
    <cfRule type="expression" priority="6" dxfId="0" stopIfTrue="1">
      <formula>$D$17=""</formula>
    </cfRule>
  </conditionalFormatting>
  <conditionalFormatting sqref="F19:M20">
    <cfRule type="expression" priority="8" dxfId="0" stopIfTrue="1">
      <formula>$D$19=""</formula>
    </cfRule>
  </conditionalFormatting>
  <conditionalFormatting sqref="I23:M24 F21:M22">
    <cfRule type="expression" priority="9" dxfId="0" stopIfTrue="1">
      <formula>$D$21=""</formula>
    </cfRule>
  </conditionalFormatting>
  <conditionalFormatting sqref="F23:M24">
    <cfRule type="expression" priority="10" dxfId="0" stopIfTrue="1">
      <formula>$D$23=""</formula>
    </cfRule>
  </conditionalFormatting>
  <conditionalFormatting sqref="F25:N28 N11:N24">
    <cfRule type="expression" priority="11" dxfId="0" stopIfTrue="1">
      <formula>$D$25=""</formula>
    </cfRule>
  </conditionalFormatting>
  <conditionalFormatting sqref="F29:N30">
    <cfRule type="expression" priority="12" dxfId="0" stopIfTrue="1">
      <formula>$D$29=""</formula>
    </cfRule>
  </conditionalFormatting>
  <conditionalFormatting sqref="F31:N32">
    <cfRule type="expression" priority="13" dxfId="0" stopIfTrue="1">
      <formula>$D$31=""</formula>
    </cfRule>
  </conditionalFormatting>
  <conditionalFormatting sqref="F33:N34">
    <cfRule type="expression" priority="14" dxfId="0" stopIfTrue="1">
      <formula>$D$33=""</formula>
    </cfRule>
  </conditionalFormatting>
  <conditionalFormatting sqref="F35:N36">
    <cfRule type="expression" priority="15" dxfId="0" stopIfTrue="1">
      <formula>$D$35=""</formula>
    </cfRule>
  </conditionalFormatting>
  <conditionalFormatting sqref="F37:N38">
    <cfRule type="expression" priority="16" dxfId="0" stopIfTrue="1">
      <formula>$D$37=""</formula>
    </cfRule>
  </conditionalFormatting>
  <conditionalFormatting sqref="F39:N40">
    <cfRule type="expression" priority="17" dxfId="0" stopIfTrue="1">
      <formula>$D$39=""</formula>
    </cfRule>
  </conditionalFormatting>
  <conditionalFormatting sqref="F41:N42">
    <cfRule type="expression" priority="18" dxfId="0" stopIfTrue="1">
      <formula>$D$41=""</formula>
    </cfRule>
  </conditionalFormatting>
  <conditionalFormatting sqref="F43:N44">
    <cfRule type="expression" priority="19" dxfId="0" stopIfTrue="1">
      <formula>$D$43=""</formula>
    </cfRule>
  </conditionalFormatting>
  <conditionalFormatting sqref="F45:N46">
    <cfRule type="expression" priority="20" dxfId="0" stopIfTrue="1">
      <formula>$D$45=""</formula>
    </cfRule>
  </conditionalFormatting>
  <conditionalFormatting sqref="F47:N48">
    <cfRule type="expression" priority="21" dxfId="0" stopIfTrue="1">
      <formula>$D$47=""</formula>
    </cfRule>
  </conditionalFormatting>
  <conditionalFormatting sqref="F49:N50">
    <cfRule type="expression" priority="22" dxfId="0" stopIfTrue="1">
      <formula>$D$49=""</formula>
    </cfRule>
  </conditionalFormatting>
  <conditionalFormatting sqref="F51:N52">
    <cfRule type="expression" priority="23" dxfId="0" stopIfTrue="1">
      <formula>$D$51=""</formula>
    </cfRule>
  </conditionalFormatting>
  <conditionalFormatting sqref="F53:N54">
    <cfRule type="expression" priority="24" dxfId="0" stopIfTrue="1">
      <formula>$D$53=""</formula>
    </cfRule>
  </conditionalFormatting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2"/>
  <sheetViews>
    <sheetView zoomScalePageLayoutView="0" workbookViewId="0" topLeftCell="A363">
      <selection activeCell="A86" sqref="A86:A91"/>
    </sheetView>
  </sheetViews>
  <sheetFormatPr defaultColWidth="9.140625" defaultRowHeight="12.75"/>
  <cols>
    <col min="1" max="1" width="28.8515625" style="1" bestFit="1" customWidth="1"/>
    <col min="2" max="2" width="9.140625" style="2" customWidth="1"/>
    <col min="3" max="3" width="9.140625" style="5" customWidth="1"/>
    <col min="4" max="4" width="13.421875" style="1" customWidth="1"/>
    <col min="5" max="5" width="9.140625" style="22" customWidth="1"/>
    <col min="6" max="7" width="9.140625" style="1" customWidth="1"/>
    <col min="8" max="8" width="28.8515625" style="1" bestFit="1" customWidth="1"/>
    <col min="9" max="16384" width="9.140625" style="1" customWidth="1"/>
  </cols>
  <sheetData>
    <row r="1" spans="1:6" ht="27.75" customHeight="1">
      <c r="A1" s="1" t="s">
        <v>12</v>
      </c>
      <c r="B1" s="2" t="s">
        <v>13</v>
      </c>
      <c r="C1" s="5" t="s">
        <v>10</v>
      </c>
      <c r="D1" s="3" t="s">
        <v>14</v>
      </c>
      <c r="E1" s="6" t="s">
        <v>16</v>
      </c>
      <c r="F1" s="3" t="s">
        <v>17</v>
      </c>
    </row>
    <row r="2" spans="1:9" ht="13.5" customHeight="1">
      <c r="A2" s="1" t="s">
        <v>111</v>
      </c>
      <c r="B2" s="2">
        <v>100</v>
      </c>
      <c r="C2" s="5">
        <v>4</v>
      </c>
      <c r="D2" s="3" t="s">
        <v>15</v>
      </c>
      <c r="E2" s="6">
        <v>9.49</v>
      </c>
      <c r="F2" s="3" t="s">
        <v>3</v>
      </c>
      <c r="I2" s="2"/>
    </row>
    <row r="3" spans="1:9" ht="13.5" customHeight="1">
      <c r="A3" s="1" t="s">
        <v>112</v>
      </c>
      <c r="B3" s="2">
        <v>100</v>
      </c>
      <c r="C3" s="5">
        <v>8</v>
      </c>
      <c r="D3" s="3" t="s">
        <v>11</v>
      </c>
      <c r="E3" s="21">
        <v>1.4134615384615385</v>
      </c>
      <c r="F3" s="3" t="s">
        <v>3</v>
      </c>
      <c r="I3" s="2"/>
    </row>
    <row r="4" spans="1:9" ht="13.5" customHeight="1">
      <c r="A4" s="1" t="s">
        <v>113</v>
      </c>
      <c r="B4" s="2">
        <v>100</v>
      </c>
      <c r="C4" s="5">
        <v>8</v>
      </c>
      <c r="D4" s="3" t="s">
        <v>11</v>
      </c>
      <c r="E4" s="21">
        <v>1.3819230769230768</v>
      </c>
      <c r="F4" s="3" t="s">
        <v>3</v>
      </c>
      <c r="I4" s="2"/>
    </row>
    <row r="5" spans="1:9" ht="13.5" customHeight="1">
      <c r="A5" s="1" t="s">
        <v>114</v>
      </c>
      <c r="B5" s="2">
        <v>100</v>
      </c>
      <c r="C5" s="5">
        <v>8</v>
      </c>
      <c r="D5" s="3" t="s">
        <v>11</v>
      </c>
      <c r="E5" s="21">
        <v>1.6614814814814816</v>
      </c>
      <c r="F5" s="3" t="s">
        <v>3</v>
      </c>
      <c r="I5" s="2"/>
    </row>
    <row r="6" spans="1:9" ht="12" customHeight="1">
      <c r="A6" s="1" t="s">
        <v>115</v>
      </c>
      <c r="B6" s="2">
        <v>76</v>
      </c>
      <c r="C6" s="5">
        <v>8</v>
      </c>
      <c r="D6" s="3" t="s">
        <v>11</v>
      </c>
      <c r="E6" s="6">
        <v>0.42</v>
      </c>
      <c r="F6" s="3" t="s">
        <v>3</v>
      </c>
      <c r="I6" s="2"/>
    </row>
    <row r="7" spans="1:9" ht="12" customHeight="1">
      <c r="A7" s="1" t="s">
        <v>116</v>
      </c>
      <c r="B7" s="2">
        <v>76</v>
      </c>
      <c r="C7" s="5">
        <v>8</v>
      </c>
      <c r="D7" s="3" t="s">
        <v>11</v>
      </c>
      <c r="E7" s="21">
        <v>0.30733333333333335</v>
      </c>
      <c r="F7" s="3" t="s">
        <v>3</v>
      </c>
      <c r="I7" s="2"/>
    </row>
    <row r="8" spans="1:9" ht="12" customHeight="1">
      <c r="A8" s="1" t="s">
        <v>117</v>
      </c>
      <c r="B8" s="2">
        <v>100</v>
      </c>
      <c r="C8" s="5">
        <v>8</v>
      </c>
      <c r="D8" s="3" t="s">
        <v>11</v>
      </c>
      <c r="E8" s="21">
        <v>0.3353333333333333</v>
      </c>
      <c r="F8" s="3" t="s">
        <v>3</v>
      </c>
      <c r="I8" s="5"/>
    </row>
    <row r="9" spans="1:9" ht="12" customHeight="1">
      <c r="A9" s="1" t="s">
        <v>118</v>
      </c>
      <c r="B9" s="2">
        <v>100</v>
      </c>
      <c r="C9" s="5">
        <v>8</v>
      </c>
      <c r="D9" s="3" t="s">
        <v>11</v>
      </c>
      <c r="E9" s="6">
        <v>0.82</v>
      </c>
      <c r="F9" s="3" t="s">
        <v>3</v>
      </c>
      <c r="I9" s="5"/>
    </row>
    <row r="10" spans="1:9" ht="12" customHeight="1">
      <c r="A10" s="1" t="s">
        <v>119</v>
      </c>
      <c r="B10" s="2">
        <v>94</v>
      </c>
      <c r="C10" s="5">
        <v>8</v>
      </c>
      <c r="D10" s="3" t="s">
        <v>11</v>
      </c>
      <c r="E10" s="21">
        <v>0.5077272727272727</v>
      </c>
      <c r="F10" s="3" t="s">
        <v>3</v>
      </c>
      <c r="I10" s="5"/>
    </row>
    <row r="11" spans="1:9" ht="12" customHeight="1">
      <c r="A11" s="1" t="s">
        <v>120</v>
      </c>
      <c r="B11" s="2">
        <v>100</v>
      </c>
      <c r="C11" s="5">
        <v>8</v>
      </c>
      <c r="D11" s="3" t="s">
        <v>11</v>
      </c>
      <c r="E11" s="21">
        <v>0.43347826086956526</v>
      </c>
      <c r="F11" s="3" t="s">
        <v>3</v>
      </c>
      <c r="I11" s="5"/>
    </row>
    <row r="12" spans="1:9" ht="12" customHeight="1">
      <c r="A12" s="1" t="s">
        <v>121</v>
      </c>
      <c r="B12" s="2">
        <v>94</v>
      </c>
      <c r="C12" s="5">
        <v>3.333</v>
      </c>
      <c r="D12" s="3" t="s">
        <v>11</v>
      </c>
      <c r="E12" s="9">
        <v>0.43</v>
      </c>
      <c r="F12" s="3" t="s">
        <v>3</v>
      </c>
      <c r="I12" s="5"/>
    </row>
    <row r="13" spans="1:9" ht="12" customHeight="1">
      <c r="A13" s="1" t="s">
        <v>122</v>
      </c>
      <c r="B13" s="2">
        <v>100</v>
      </c>
      <c r="C13" s="5">
        <v>8</v>
      </c>
      <c r="D13" s="3" t="s">
        <v>11</v>
      </c>
      <c r="E13" s="21">
        <v>0.45391304347826084</v>
      </c>
      <c r="F13" s="3" t="s">
        <v>3</v>
      </c>
      <c r="I13" s="5"/>
    </row>
    <row r="14" spans="1:9" ht="12" customHeight="1">
      <c r="A14" s="1" t="s">
        <v>123</v>
      </c>
      <c r="B14" s="2">
        <v>94</v>
      </c>
      <c r="C14" s="5">
        <v>5.333</v>
      </c>
      <c r="D14" s="3" t="s">
        <v>11</v>
      </c>
      <c r="E14" s="9">
        <v>0.43</v>
      </c>
      <c r="F14" s="3" t="s">
        <v>3</v>
      </c>
      <c r="I14" s="5"/>
    </row>
    <row r="15" spans="1:9" ht="12" customHeight="1">
      <c r="A15" s="1" t="s">
        <v>124</v>
      </c>
      <c r="B15" s="2">
        <v>100</v>
      </c>
      <c r="C15" s="5">
        <v>8</v>
      </c>
      <c r="D15" s="3" t="s">
        <v>11</v>
      </c>
      <c r="E15" s="21">
        <v>0.5077272727272727</v>
      </c>
      <c r="F15" s="3" t="s">
        <v>3</v>
      </c>
      <c r="I15" s="5"/>
    </row>
    <row r="16" spans="1:9" ht="12" customHeight="1">
      <c r="A16" s="1" t="s">
        <v>125</v>
      </c>
      <c r="B16" s="2">
        <v>94</v>
      </c>
      <c r="C16" s="5">
        <v>8</v>
      </c>
      <c r="D16" s="3" t="s">
        <v>11</v>
      </c>
      <c r="E16" s="9">
        <v>0.43</v>
      </c>
      <c r="F16" s="3" t="s">
        <v>3</v>
      </c>
      <c r="I16" s="5"/>
    </row>
    <row r="17" spans="1:9" ht="12" customHeight="1">
      <c r="A17" s="1" t="s">
        <v>126</v>
      </c>
      <c r="B17" s="2">
        <v>100</v>
      </c>
      <c r="C17" s="5">
        <v>9</v>
      </c>
      <c r="D17" s="3" t="s">
        <v>11</v>
      </c>
      <c r="E17" s="9">
        <v>0.43</v>
      </c>
      <c r="F17" s="3" t="s">
        <v>3</v>
      </c>
      <c r="I17" s="5"/>
    </row>
    <row r="18" spans="1:9" ht="12" customHeight="1">
      <c r="A18" s="1" t="s">
        <v>127</v>
      </c>
      <c r="B18" s="2">
        <v>94</v>
      </c>
      <c r="C18" s="5">
        <v>8</v>
      </c>
      <c r="D18" s="3" t="s">
        <v>11</v>
      </c>
      <c r="E18" s="21">
        <v>0.5579310344827586</v>
      </c>
      <c r="F18" s="3" t="s">
        <v>3</v>
      </c>
      <c r="I18" s="5"/>
    </row>
    <row r="19" spans="1:9" ht="12" customHeight="1">
      <c r="A19" s="1" t="s">
        <v>128</v>
      </c>
      <c r="B19" s="2">
        <v>56</v>
      </c>
      <c r="C19" s="5">
        <v>6.5</v>
      </c>
      <c r="D19" s="3" t="s">
        <v>11</v>
      </c>
      <c r="E19" s="6">
        <v>3.47</v>
      </c>
      <c r="F19" s="3" t="s">
        <v>3</v>
      </c>
      <c r="I19" s="5"/>
    </row>
    <row r="20" spans="1:9" ht="12" customHeight="1">
      <c r="A20" s="1" t="s">
        <v>129</v>
      </c>
      <c r="B20" s="2">
        <v>56</v>
      </c>
      <c r="C20" s="5">
        <v>6.5</v>
      </c>
      <c r="D20" s="3" t="s">
        <v>11</v>
      </c>
      <c r="E20" s="6">
        <v>4.33</v>
      </c>
      <c r="F20" s="3" t="s">
        <v>3</v>
      </c>
      <c r="I20" s="5"/>
    </row>
    <row r="21" spans="1:9" ht="12" customHeight="1">
      <c r="A21" s="1" t="s">
        <v>130</v>
      </c>
      <c r="B21" s="2">
        <v>75</v>
      </c>
      <c r="C21" s="5">
        <v>8</v>
      </c>
      <c r="D21" s="3" t="s">
        <v>11</v>
      </c>
      <c r="E21" s="6">
        <v>1.98</v>
      </c>
      <c r="F21" s="3" t="s">
        <v>3</v>
      </c>
      <c r="I21" s="5"/>
    </row>
    <row r="22" spans="1:9" ht="12" customHeight="1">
      <c r="A22" s="1" t="s">
        <v>69</v>
      </c>
      <c r="B22" s="2">
        <v>100</v>
      </c>
      <c r="C22" s="5">
        <v>8</v>
      </c>
      <c r="D22" s="3" t="s">
        <v>11</v>
      </c>
      <c r="E22" s="6">
        <v>0.1609</v>
      </c>
      <c r="F22" s="3" t="s">
        <v>36</v>
      </c>
      <c r="I22" s="5"/>
    </row>
    <row r="23" spans="1:9" ht="12" customHeight="1">
      <c r="A23" s="1" t="s">
        <v>131</v>
      </c>
      <c r="B23" s="2">
        <v>100</v>
      </c>
      <c r="C23" s="5">
        <v>4</v>
      </c>
      <c r="D23" s="3" t="s">
        <v>11</v>
      </c>
      <c r="E23" s="6">
        <v>2</v>
      </c>
      <c r="F23" s="3" t="s">
        <v>3</v>
      </c>
      <c r="I23" s="5"/>
    </row>
    <row r="24" spans="1:9" ht="12" customHeight="1">
      <c r="A24" s="1" t="s">
        <v>132</v>
      </c>
      <c r="B24" s="2">
        <v>100</v>
      </c>
      <c r="C24" s="5">
        <v>4</v>
      </c>
      <c r="D24" s="3" t="s">
        <v>11</v>
      </c>
      <c r="E24" s="6">
        <v>2.22</v>
      </c>
      <c r="F24" s="3" t="s">
        <v>3</v>
      </c>
      <c r="I24" s="5"/>
    </row>
    <row r="25" spans="1:9" ht="12" customHeight="1">
      <c r="A25" s="1" t="s">
        <v>52</v>
      </c>
      <c r="B25" s="2">
        <v>100</v>
      </c>
      <c r="C25" s="5">
        <v>5.33</v>
      </c>
      <c r="D25" s="3" t="s">
        <v>11</v>
      </c>
      <c r="E25" s="9">
        <v>0.77</v>
      </c>
      <c r="F25" s="3" t="s">
        <v>36</v>
      </c>
      <c r="I25" s="5"/>
    </row>
    <row r="26" spans="1:9" ht="12" customHeight="1">
      <c r="A26" s="1" t="s">
        <v>133</v>
      </c>
      <c r="B26" s="2">
        <v>68</v>
      </c>
      <c r="C26" s="5">
        <v>6.5</v>
      </c>
      <c r="D26" s="3" t="s">
        <v>11</v>
      </c>
      <c r="E26" s="6">
        <v>0.57</v>
      </c>
      <c r="F26" s="3" t="s">
        <v>3</v>
      </c>
      <c r="I26" s="5"/>
    </row>
    <row r="27" spans="1:9" ht="12" customHeight="1">
      <c r="A27" s="1" t="s">
        <v>46</v>
      </c>
      <c r="B27" s="2">
        <v>100</v>
      </c>
      <c r="C27" s="5">
        <v>0.88</v>
      </c>
      <c r="D27" s="3" t="s">
        <v>11</v>
      </c>
      <c r="E27" s="6">
        <v>1.04</v>
      </c>
      <c r="F27" s="3" t="s">
        <v>36</v>
      </c>
      <c r="I27" s="5"/>
    </row>
    <row r="28" spans="1:9" ht="12" customHeight="1">
      <c r="A28" s="1" t="s">
        <v>134</v>
      </c>
      <c r="B28" s="2">
        <v>100</v>
      </c>
      <c r="C28" s="5">
        <v>8</v>
      </c>
      <c r="D28" s="3" t="s">
        <v>11</v>
      </c>
      <c r="E28" s="6">
        <v>3.2</v>
      </c>
      <c r="F28" s="3" t="s">
        <v>3</v>
      </c>
      <c r="I28" s="5"/>
    </row>
    <row r="29" spans="1:9" ht="12" customHeight="1">
      <c r="A29" s="1" t="s">
        <v>135</v>
      </c>
      <c r="B29" s="2">
        <v>100</v>
      </c>
      <c r="C29" s="5">
        <v>4.5</v>
      </c>
      <c r="D29" s="3" t="s">
        <v>11</v>
      </c>
      <c r="E29" s="6">
        <v>0.22</v>
      </c>
      <c r="F29" s="3" t="s">
        <v>3</v>
      </c>
      <c r="I29" s="5"/>
    </row>
    <row r="30" spans="1:9" ht="12" customHeight="1">
      <c r="A30" s="1" t="s">
        <v>136</v>
      </c>
      <c r="B30" s="2">
        <v>100</v>
      </c>
      <c r="C30" s="5">
        <v>8</v>
      </c>
      <c r="D30" s="3" t="s">
        <v>11</v>
      </c>
      <c r="E30" s="21">
        <v>0.23108695652173913</v>
      </c>
      <c r="F30" s="3" t="s">
        <v>3</v>
      </c>
      <c r="I30" s="5"/>
    </row>
    <row r="31" spans="1:9" ht="12" customHeight="1">
      <c r="A31" s="1" t="s">
        <v>137</v>
      </c>
      <c r="B31" s="2">
        <v>100</v>
      </c>
      <c r="C31" s="5">
        <v>6</v>
      </c>
      <c r="D31" s="3" t="s">
        <v>11</v>
      </c>
      <c r="E31" s="6">
        <v>0.23</v>
      </c>
      <c r="F31" s="3" t="s">
        <v>3</v>
      </c>
      <c r="I31" s="5"/>
    </row>
    <row r="32" spans="1:9" ht="12" customHeight="1">
      <c r="A32" s="1" t="s">
        <v>138</v>
      </c>
      <c r="B32" s="2">
        <v>100</v>
      </c>
      <c r="C32" s="5">
        <v>8</v>
      </c>
      <c r="D32" s="3" t="s">
        <v>11</v>
      </c>
      <c r="E32" s="21">
        <v>0.26481481481481484</v>
      </c>
      <c r="F32" s="3" t="s">
        <v>3</v>
      </c>
      <c r="I32" s="5"/>
    </row>
    <row r="33" spans="1:9" ht="12" customHeight="1">
      <c r="A33" s="1" t="s">
        <v>139</v>
      </c>
      <c r="B33" s="2">
        <v>100</v>
      </c>
      <c r="C33" s="5">
        <v>8</v>
      </c>
      <c r="D33" s="3" t="s">
        <v>11</v>
      </c>
      <c r="E33" s="21">
        <v>0.21555555555555556</v>
      </c>
      <c r="F33" s="3" t="s">
        <v>3</v>
      </c>
      <c r="I33" s="5"/>
    </row>
    <row r="34" spans="1:9" ht="12" customHeight="1">
      <c r="A34" s="1" t="s">
        <v>140</v>
      </c>
      <c r="B34" s="2">
        <v>100</v>
      </c>
      <c r="C34" s="5">
        <v>8</v>
      </c>
      <c r="D34" s="3" t="s">
        <v>11</v>
      </c>
      <c r="E34" s="21">
        <v>0.22520833333333334</v>
      </c>
      <c r="F34" s="3" t="s">
        <v>3</v>
      </c>
      <c r="I34" s="5"/>
    </row>
    <row r="35" spans="1:9" ht="12" customHeight="1">
      <c r="A35" s="1" t="s">
        <v>141</v>
      </c>
      <c r="B35" s="2">
        <v>100</v>
      </c>
      <c r="C35" s="5">
        <v>8</v>
      </c>
      <c r="D35" s="3" t="s">
        <v>11</v>
      </c>
      <c r="E35" s="21">
        <v>0.26481481481481484</v>
      </c>
      <c r="F35" s="3" t="s">
        <v>3</v>
      </c>
      <c r="I35" s="5"/>
    </row>
    <row r="36" spans="1:9" ht="12" customHeight="1">
      <c r="A36" s="1" t="s">
        <v>142</v>
      </c>
      <c r="B36" s="2">
        <v>100</v>
      </c>
      <c r="C36" s="5">
        <v>8</v>
      </c>
      <c r="D36" s="3" t="s">
        <v>11</v>
      </c>
      <c r="E36" s="21">
        <v>1.39</v>
      </c>
      <c r="F36" s="3" t="s">
        <v>3</v>
      </c>
      <c r="I36" s="5"/>
    </row>
    <row r="37" spans="1:9" ht="12" customHeight="1">
      <c r="A37" s="1" t="s">
        <v>143</v>
      </c>
      <c r="B37" s="2">
        <v>100</v>
      </c>
      <c r="C37" s="5">
        <v>6</v>
      </c>
      <c r="D37" s="3" t="s">
        <v>11</v>
      </c>
      <c r="E37" s="21">
        <v>0.2558695652173913</v>
      </c>
      <c r="F37" s="3" t="s">
        <v>3</v>
      </c>
      <c r="I37" s="5"/>
    </row>
    <row r="38" spans="1:9" s="8" customFormat="1" ht="12" customHeight="1">
      <c r="A38" s="1" t="s">
        <v>144</v>
      </c>
      <c r="B38" s="2">
        <v>100</v>
      </c>
      <c r="C38" s="5">
        <v>8</v>
      </c>
      <c r="D38" s="3" t="s">
        <v>11</v>
      </c>
      <c r="E38" s="21">
        <v>0.419375</v>
      </c>
      <c r="F38" s="3" t="s">
        <v>3</v>
      </c>
      <c r="H38" s="1"/>
      <c r="I38" s="5"/>
    </row>
    <row r="39" spans="1:9" ht="12" customHeight="1">
      <c r="A39" s="1" t="s">
        <v>145</v>
      </c>
      <c r="B39" s="2">
        <v>100</v>
      </c>
      <c r="C39" s="5">
        <v>6.75</v>
      </c>
      <c r="D39" s="3" t="s">
        <v>11</v>
      </c>
      <c r="E39" s="6">
        <v>1</v>
      </c>
      <c r="F39" s="3" t="s">
        <v>3</v>
      </c>
      <c r="I39" s="5"/>
    </row>
    <row r="40" spans="1:9" ht="12" customHeight="1">
      <c r="A40" s="1" t="s">
        <v>146</v>
      </c>
      <c r="B40" s="2">
        <v>100</v>
      </c>
      <c r="C40" s="5">
        <v>6.75</v>
      </c>
      <c r="D40" s="3" t="s">
        <v>11</v>
      </c>
      <c r="E40" s="6">
        <v>0.17</v>
      </c>
      <c r="F40" s="3" t="s">
        <v>3</v>
      </c>
      <c r="I40" s="5"/>
    </row>
    <row r="41" spans="1:9" ht="12" customHeight="1">
      <c r="A41" s="1" t="s">
        <v>147</v>
      </c>
      <c r="B41" s="2">
        <v>100</v>
      </c>
      <c r="C41" s="5">
        <v>4</v>
      </c>
      <c r="D41" s="3" t="s">
        <v>11</v>
      </c>
      <c r="E41" s="6">
        <v>0.22</v>
      </c>
      <c r="F41" s="3" t="s">
        <v>3</v>
      </c>
      <c r="I41" s="5"/>
    </row>
    <row r="42" spans="1:9" ht="12" customHeight="1">
      <c r="A42" s="1" t="s">
        <v>148</v>
      </c>
      <c r="B42" s="2">
        <v>100</v>
      </c>
      <c r="C42" s="5">
        <v>8</v>
      </c>
      <c r="D42" s="3" t="s">
        <v>11</v>
      </c>
      <c r="E42" s="21">
        <v>0.220208333333333</v>
      </c>
      <c r="F42" s="3" t="s">
        <v>3</v>
      </c>
      <c r="I42" s="5"/>
    </row>
    <row r="43" spans="1:9" ht="12" customHeight="1">
      <c r="A43" s="1" t="s">
        <v>149</v>
      </c>
      <c r="B43" s="2">
        <v>100</v>
      </c>
      <c r="C43" s="5">
        <v>8</v>
      </c>
      <c r="D43" s="3" t="s">
        <v>11</v>
      </c>
      <c r="E43" s="21">
        <v>0.24615384615384617</v>
      </c>
      <c r="F43" s="3" t="s">
        <v>3</v>
      </c>
      <c r="I43" s="5"/>
    </row>
    <row r="44" spans="1:9" ht="12" customHeight="1">
      <c r="A44" s="1" t="s">
        <v>150</v>
      </c>
      <c r="B44" s="2">
        <v>100</v>
      </c>
      <c r="C44" s="5">
        <v>8</v>
      </c>
      <c r="D44" s="3" t="s">
        <v>11</v>
      </c>
      <c r="E44" s="21">
        <v>0.1696774193548387</v>
      </c>
      <c r="F44" s="3" t="s">
        <v>3</v>
      </c>
      <c r="I44" s="5"/>
    </row>
    <row r="45" spans="1:9" ht="12" customHeight="1">
      <c r="A45" s="1" t="s">
        <v>151</v>
      </c>
      <c r="B45" s="2">
        <v>100</v>
      </c>
      <c r="C45" s="5">
        <v>8</v>
      </c>
      <c r="D45" s="3" t="s">
        <v>11</v>
      </c>
      <c r="E45" s="21">
        <v>0.2926530612244898</v>
      </c>
      <c r="F45" s="3" t="s">
        <v>3</v>
      </c>
      <c r="I45" s="5"/>
    </row>
    <row r="46" spans="1:9" ht="12" customHeight="1">
      <c r="A46" s="1" t="s">
        <v>152</v>
      </c>
      <c r="B46" s="2">
        <v>100</v>
      </c>
      <c r="C46" s="5">
        <v>8</v>
      </c>
      <c r="D46" s="3" t="s">
        <v>11</v>
      </c>
      <c r="E46" s="21">
        <v>0.2197916666666667</v>
      </c>
      <c r="F46" s="3" t="s">
        <v>3</v>
      </c>
      <c r="I46" s="5"/>
    </row>
    <row r="47" spans="1:9" ht="12" customHeight="1">
      <c r="A47" s="1" t="s">
        <v>153</v>
      </c>
      <c r="B47" s="2">
        <v>88</v>
      </c>
      <c r="C47" s="5">
        <v>11</v>
      </c>
      <c r="D47" s="3" t="s">
        <v>11</v>
      </c>
      <c r="E47" s="6">
        <v>3.15</v>
      </c>
      <c r="F47" s="3" t="s">
        <v>3</v>
      </c>
      <c r="I47" s="5"/>
    </row>
    <row r="48" spans="1:6" ht="12" customHeight="1">
      <c r="A48" s="1" t="s">
        <v>154</v>
      </c>
      <c r="B48" s="2">
        <v>100</v>
      </c>
      <c r="C48" s="5">
        <v>8</v>
      </c>
      <c r="D48" s="3" t="s">
        <v>11</v>
      </c>
      <c r="E48" s="21">
        <v>4.99</v>
      </c>
      <c r="F48" s="3" t="s">
        <v>3</v>
      </c>
    </row>
    <row r="49" spans="1:6" ht="12" customHeight="1">
      <c r="A49" s="1" t="s">
        <v>155</v>
      </c>
      <c r="B49" s="2">
        <v>100</v>
      </c>
      <c r="C49" s="5">
        <v>8</v>
      </c>
      <c r="D49" s="3" t="s">
        <v>11</v>
      </c>
      <c r="E49" s="21">
        <v>2.006</v>
      </c>
      <c r="F49" s="3" t="s">
        <v>3</v>
      </c>
    </row>
    <row r="50" spans="1:6" ht="12" customHeight="1">
      <c r="A50" s="1" t="s">
        <v>156</v>
      </c>
      <c r="B50" s="2">
        <v>100</v>
      </c>
      <c r="C50" s="5">
        <v>8</v>
      </c>
      <c r="D50" s="3" t="s">
        <v>11</v>
      </c>
      <c r="E50" s="21">
        <v>1.6126190476190476</v>
      </c>
      <c r="F50" s="3" t="s">
        <v>3</v>
      </c>
    </row>
    <row r="51" spans="1:6" ht="12" customHeight="1">
      <c r="A51" s="1" t="s">
        <v>157</v>
      </c>
      <c r="B51" s="2">
        <v>100</v>
      </c>
      <c r="C51" s="5">
        <v>8</v>
      </c>
      <c r="D51" s="3" t="s">
        <v>11</v>
      </c>
      <c r="E51" s="21">
        <v>1.41</v>
      </c>
      <c r="F51" s="3" t="s">
        <v>3</v>
      </c>
    </row>
    <row r="52" spans="1:6" ht="12" customHeight="1">
      <c r="A52" s="1" t="s">
        <v>158</v>
      </c>
      <c r="B52" s="2">
        <v>100</v>
      </c>
      <c r="C52" s="5">
        <v>8</v>
      </c>
      <c r="D52" s="3" t="s">
        <v>11</v>
      </c>
      <c r="E52" s="21">
        <v>1.9705</v>
      </c>
      <c r="F52" s="3" t="s">
        <v>3</v>
      </c>
    </row>
    <row r="53" spans="1:6" ht="12" customHeight="1">
      <c r="A53" s="1" t="s">
        <v>159</v>
      </c>
      <c r="B53" s="2">
        <v>100</v>
      </c>
      <c r="C53" s="5">
        <v>8</v>
      </c>
      <c r="D53" s="3" t="s">
        <v>11</v>
      </c>
      <c r="E53" s="21">
        <v>1.516904761904762</v>
      </c>
      <c r="F53" s="3" t="s">
        <v>3</v>
      </c>
    </row>
    <row r="54" spans="1:6" ht="12" customHeight="1">
      <c r="A54" s="1" t="s">
        <v>160</v>
      </c>
      <c r="B54" s="2">
        <v>100</v>
      </c>
      <c r="C54" s="5">
        <v>8</v>
      </c>
      <c r="D54" s="3" t="s">
        <v>11</v>
      </c>
      <c r="E54" s="21">
        <v>1.3342857142857143</v>
      </c>
      <c r="F54" s="3" t="s">
        <v>3</v>
      </c>
    </row>
    <row r="55" spans="1:6" ht="12" customHeight="1">
      <c r="A55" s="1" t="s">
        <v>161</v>
      </c>
      <c r="B55" s="2">
        <v>100</v>
      </c>
      <c r="C55" s="5">
        <v>8</v>
      </c>
      <c r="D55" s="3" t="s">
        <v>11</v>
      </c>
      <c r="E55" s="21">
        <v>1.6492499999999999</v>
      </c>
      <c r="F55" s="3" t="s">
        <v>3</v>
      </c>
    </row>
    <row r="56" spans="1:6" ht="12" customHeight="1">
      <c r="A56" s="1" t="s">
        <v>162</v>
      </c>
      <c r="B56" s="2">
        <v>100</v>
      </c>
      <c r="C56" s="5">
        <v>8</v>
      </c>
      <c r="D56" s="3" t="s">
        <v>11</v>
      </c>
      <c r="E56" s="21">
        <v>1.665</v>
      </c>
      <c r="F56" s="3" t="s">
        <v>3</v>
      </c>
    </row>
    <row r="57" spans="1:6" ht="12" customHeight="1">
      <c r="A57" s="1" t="s">
        <v>163</v>
      </c>
      <c r="B57" s="2">
        <v>100</v>
      </c>
      <c r="C57" s="5">
        <v>8</v>
      </c>
      <c r="D57" s="3" t="s">
        <v>11</v>
      </c>
      <c r="E57" s="21">
        <v>1.8851612903225805</v>
      </c>
      <c r="F57" s="3" t="s">
        <v>3</v>
      </c>
    </row>
    <row r="58" spans="1:6" ht="12" customHeight="1">
      <c r="A58" s="1" t="s">
        <v>164</v>
      </c>
      <c r="B58" s="2">
        <v>100</v>
      </c>
      <c r="C58" s="5">
        <v>8</v>
      </c>
      <c r="D58" s="3" t="s">
        <v>11</v>
      </c>
      <c r="E58" s="21">
        <v>1.65875</v>
      </c>
      <c r="F58" s="3" t="s">
        <v>3</v>
      </c>
    </row>
    <row r="59" spans="1:6" ht="12" customHeight="1">
      <c r="A59" s="1" t="s">
        <v>165</v>
      </c>
      <c r="B59" s="2">
        <v>76</v>
      </c>
      <c r="C59" s="5">
        <v>6.5</v>
      </c>
      <c r="D59" s="3" t="s">
        <v>11</v>
      </c>
      <c r="E59" s="6">
        <v>2.75</v>
      </c>
      <c r="F59" s="3" t="s">
        <v>3</v>
      </c>
    </row>
    <row r="60" spans="1:6" ht="12" customHeight="1">
      <c r="A60" s="1" t="s">
        <v>166</v>
      </c>
      <c r="B60" s="2">
        <v>76</v>
      </c>
      <c r="C60" s="5">
        <v>6.5</v>
      </c>
      <c r="D60" s="3" t="s">
        <v>11</v>
      </c>
      <c r="E60" s="6">
        <v>2.1</v>
      </c>
      <c r="F60" s="3" t="s">
        <v>3</v>
      </c>
    </row>
    <row r="61" spans="1:6" ht="12" customHeight="1">
      <c r="A61" s="1" t="s">
        <v>167</v>
      </c>
      <c r="B61" s="2">
        <v>92</v>
      </c>
      <c r="C61" s="5">
        <v>8</v>
      </c>
      <c r="D61" s="3" t="s">
        <v>11</v>
      </c>
      <c r="E61" s="6">
        <v>0.91</v>
      </c>
      <c r="F61" s="3" t="s">
        <v>3</v>
      </c>
    </row>
    <row r="62" spans="1:6" ht="12" customHeight="1">
      <c r="A62" s="1" t="s">
        <v>168</v>
      </c>
      <c r="B62" s="2">
        <v>92</v>
      </c>
      <c r="C62" s="5">
        <v>8</v>
      </c>
      <c r="D62" s="3" t="s">
        <v>11</v>
      </c>
      <c r="E62" s="21">
        <v>0.618125</v>
      </c>
      <c r="F62" s="3" t="s">
        <v>3</v>
      </c>
    </row>
    <row r="63" spans="1:6" ht="12" customHeight="1">
      <c r="A63" s="1" t="s">
        <v>169</v>
      </c>
      <c r="B63" s="2">
        <v>92</v>
      </c>
      <c r="C63" s="5">
        <v>8</v>
      </c>
      <c r="D63" s="3" t="s">
        <v>11</v>
      </c>
      <c r="E63" s="21">
        <v>0.905</v>
      </c>
      <c r="F63" s="3" t="s">
        <v>3</v>
      </c>
    </row>
    <row r="64" spans="1:6" ht="12" customHeight="1">
      <c r="A64" s="1" t="s">
        <v>55</v>
      </c>
      <c r="B64" s="2">
        <v>100</v>
      </c>
      <c r="C64" s="5">
        <v>9.6</v>
      </c>
      <c r="D64" s="3" t="s">
        <v>11</v>
      </c>
      <c r="E64" s="9">
        <v>0.1</v>
      </c>
      <c r="F64" s="3" t="s">
        <v>36</v>
      </c>
    </row>
    <row r="65" spans="1:6" ht="12" customHeight="1">
      <c r="A65" s="1" t="s">
        <v>170</v>
      </c>
      <c r="B65" s="2">
        <v>92</v>
      </c>
      <c r="C65" s="5">
        <v>7</v>
      </c>
      <c r="D65" s="3" t="s">
        <v>11</v>
      </c>
      <c r="E65" s="21">
        <v>4.1054545454545455</v>
      </c>
      <c r="F65" s="3" t="s">
        <v>3</v>
      </c>
    </row>
    <row r="66" spans="1:6" ht="12" customHeight="1">
      <c r="A66" s="1" t="s">
        <v>171</v>
      </c>
      <c r="B66" s="2">
        <v>92</v>
      </c>
      <c r="C66" s="5">
        <v>7</v>
      </c>
      <c r="D66" s="3" t="s">
        <v>11</v>
      </c>
      <c r="E66" s="9">
        <v>0.71</v>
      </c>
      <c r="F66" s="3" t="s">
        <v>3</v>
      </c>
    </row>
    <row r="67" spans="1:6" ht="12" customHeight="1">
      <c r="A67" s="1" t="s">
        <v>172</v>
      </c>
      <c r="B67" s="2">
        <v>92</v>
      </c>
      <c r="C67" s="5">
        <v>7</v>
      </c>
      <c r="D67" s="3" t="s">
        <v>11</v>
      </c>
      <c r="E67" s="21">
        <v>0.6846875</v>
      </c>
      <c r="F67" s="3" t="s">
        <v>3</v>
      </c>
    </row>
    <row r="68" spans="1:9" ht="12" customHeight="1">
      <c r="A68" s="1" t="s">
        <v>173</v>
      </c>
      <c r="B68" s="2">
        <v>100</v>
      </c>
      <c r="C68" s="5">
        <v>8</v>
      </c>
      <c r="D68" s="3" t="s">
        <v>11</v>
      </c>
      <c r="E68" s="6">
        <v>2.78</v>
      </c>
      <c r="F68" s="3" t="s">
        <v>3</v>
      </c>
      <c r="I68" s="5"/>
    </row>
    <row r="69" spans="1:9" ht="12" customHeight="1">
      <c r="A69" s="1" t="s">
        <v>174</v>
      </c>
      <c r="B69" s="2">
        <v>100</v>
      </c>
      <c r="C69" s="5">
        <v>8</v>
      </c>
      <c r="D69" s="3" t="s">
        <v>11</v>
      </c>
      <c r="E69" s="6">
        <v>1.56</v>
      </c>
      <c r="F69" s="3" t="s">
        <v>3</v>
      </c>
      <c r="I69" s="5"/>
    </row>
    <row r="70" spans="1:9" ht="12" customHeight="1">
      <c r="A70" s="1" t="s">
        <v>175</v>
      </c>
      <c r="B70" s="2">
        <v>100</v>
      </c>
      <c r="C70" s="5">
        <v>8</v>
      </c>
      <c r="D70" s="3" t="s">
        <v>11</v>
      </c>
      <c r="E70" s="6">
        <v>1.86</v>
      </c>
      <c r="F70" s="3" t="s">
        <v>3</v>
      </c>
      <c r="I70" s="5"/>
    </row>
    <row r="71" spans="1:9" ht="12" customHeight="1">
      <c r="A71" s="1" t="s">
        <v>176</v>
      </c>
      <c r="B71" s="2">
        <v>100</v>
      </c>
      <c r="C71" s="5">
        <v>4.5</v>
      </c>
      <c r="D71" s="3" t="s">
        <v>11</v>
      </c>
      <c r="E71" s="6">
        <v>1.5</v>
      </c>
      <c r="F71" s="3" t="s">
        <v>3</v>
      </c>
      <c r="I71" s="5"/>
    </row>
    <row r="72" spans="1:9" ht="12" customHeight="1">
      <c r="A72" s="1" t="s">
        <v>177</v>
      </c>
      <c r="B72" s="2">
        <v>74</v>
      </c>
      <c r="C72" s="5">
        <v>4</v>
      </c>
      <c r="D72" s="3" t="s">
        <v>11</v>
      </c>
      <c r="E72" s="6">
        <v>2.65</v>
      </c>
      <c r="F72" s="3" t="s">
        <v>3</v>
      </c>
      <c r="I72" s="5"/>
    </row>
    <row r="73" spans="1:9" ht="12" customHeight="1">
      <c r="A73" s="1" t="s">
        <v>178</v>
      </c>
      <c r="B73" s="2">
        <v>100</v>
      </c>
      <c r="C73" s="5">
        <v>8</v>
      </c>
      <c r="D73" s="3" t="s">
        <v>11</v>
      </c>
      <c r="E73" s="9">
        <v>1.81</v>
      </c>
      <c r="F73" s="3" t="s">
        <v>3</v>
      </c>
      <c r="I73" s="5"/>
    </row>
    <row r="74" spans="1:9" ht="12" customHeight="1">
      <c r="A74" s="1" t="s">
        <v>179</v>
      </c>
      <c r="B74" s="2">
        <v>79</v>
      </c>
      <c r="C74" s="5">
        <v>4</v>
      </c>
      <c r="D74" s="3" t="s">
        <v>11</v>
      </c>
      <c r="E74" s="6">
        <v>3.9</v>
      </c>
      <c r="F74" s="3" t="s">
        <v>3</v>
      </c>
      <c r="I74" s="5"/>
    </row>
    <row r="75" spans="1:9" ht="12" customHeight="1">
      <c r="A75" s="1" t="s">
        <v>180</v>
      </c>
      <c r="B75" s="2">
        <v>79</v>
      </c>
      <c r="C75" s="5">
        <v>4</v>
      </c>
      <c r="D75" s="3" t="s">
        <v>11</v>
      </c>
      <c r="E75" s="6">
        <v>2.46</v>
      </c>
      <c r="F75" s="3" t="s">
        <v>3</v>
      </c>
      <c r="I75" s="5"/>
    </row>
    <row r="76" spans="1:9" ht="12" customHeight="1">
      <c r="A76" s="1" t="s">
        <v>49</v>
      </c>
      <c r="B76" s="2">
        <v>100</v>
      </c>
      <c r="C76" s="5">
        <v>8</v>
      </c>
      <c r="D76" s="3" t="s">
        <v>11</v>
      </c>
      <c r="E76" s="21">
        <v>0.06</v>
      </c>
      <c r="F76" s="3" t="s">
        <v>36</v>
      </c>
      <c r="I76" s="5"/>
    </row>
    <row r="77" spans="1:9" ht="12.75">
      <c r="A77" s="1" t="s">
        <v>54</v>
      </c>
      <c r="B77" s="2">
        <v>100</v>
      </c>
      <c r="C77" s="5">
        <v>8</v>
      </c>
      <c r="D77" s="3" t="s">
        <v>11</v>
      </c>
      <c r="E77" s="9">
        <v>0.03</v>
      </c>
      <c r="F77" s="3" t="s">
        <v>36</v>
      </c>
      <c r="I77" s="5"/>
    </row>
    <row r="78" spans="1:9" ht="12.75">
      <c r="A78" s="1" t="s">
        <v>181</v>
      </c>
      <c r="B78" s="2">
        <v>50</v>
      </c>
      <c r="C78" s="5">
        <v>8</v>
      </c>
      <c r="D78" s="3" t="s">
        <v>11</v>
      </c>
      <c r="E78" s="6">
        <v>1.8</v>
      </c>
      <c r="F78" s="3" t="s">
        <v>3</v>
      </c>
      <c r="I78" s="5"/>
    </row>
    <row r="79" spans="1:9" ht="12.75">
      <c r="A79" s="1" t="s">
        <v>182</v>
      </c>
      <c r="B79" s="2">
        <v>100</v>
      </c>
      <c r="C79" s="5">
        <v>8</v>
      </c>
      <c r="D79" s="3" t="s">
        <v>11</v>
      </c>
      <c r="E79" s="6">
        <v>1.8</v>
      </c>
      <c r="F79" s="3" t="s">
        <v>3</v>
      </c>
      <c r="I79" s="5"/>
    </row>
    <row r="80" spans="1:9" ht="12.75">
      <c r="A80" s="1" t="s">
        <v>183</v>
      </c>
      <c r="B80" s="2">
        <v>100</v>
      </c>
      <c r="C80" s="5">
        <v>5.333</v>
      </c>
      <c r="D80" s="3" t="s">
        <v>11</v>
      </c>
      <c r="E80" s="6">
        <v>0.28</v>
      </c>
      <c r="F80" s="3" t="s">
        <v>3</v>
      </c>
      <c r="I80" s="5"/>
    </row>
    <row r="81" spans="1:9" ht="12.75">
      <c r="A81" s="1" t="s">
        <v>184</v>
      </c>
      <c r="B81" s="2">
        <v>82</v>
      </c>
      <c r="C81" s="5">
        <v>5.333</v>
      </c>
      <c r="D81" s="3" t="s">
        <v>11</v>
      </c>
      <c r="E81" s="6">
        <v>0.36</v>
      </c>
      <c r="F81" s="3" t="s">
        <v>3</v>
      </c>
      <c r="I81" s="5"/>
    </row>
    <row r="82" spans="1:9" ht="12.75">
      <c r="A82" s="1" t="s">
        <v>185</v>
      </c>
      <c r="B82" s="2">
        <v>82</v>
      </c>
      <c r="C82" s="5">
        <v>8</v>
      </c>
      <c r="D82" s="3" t="s">
        <v>11</v>
      </c>
      <c r="E82" s="21">
        <v>0.84</v>
      </c>
      <c r="F82" s="3" t="s">
        <v>3</v>
      </c>
      <c r="I82" s="5"/>
    </row>
    <row r="83" spans="1:9" ht="12.75">
      <c r="A83" s="1" t="s">
        <v>186</v>
      </c>
      <c r="B83" s="2">
        <v>82</v>
      </c>
      <c r="C83" s="5">
        <v>8</v>
      </c>
      <c r="D83" s="3" t="s">
        <v>11</v>
      </c>
      <c r="E83" s="21">
        <v>1.29</v>
      </c>
      <c r="F83" s="3" t="s">
        <v>3</v>
      </c>
      <c r="I83" s="5"/>
    </row>
    <row r="84" spans="1:9" ht="12.75">
      <c r="A84" s="1" t="s">
        <v>187</v>
      </c>
      <c r="B84" s="2">
        <v>100</v>
      </c>
      <c r="C84" s="5">
        <v>8</v>
      </c>
      <c r="D84" s="3" t="s">
        <v>11</v>
      </c>
      <c r="E84" s="21">
        <v>1.0634883720930233</v>
      </c>
      <c r="F84" s="3" t="s">
        <v>3</v>
      </c>
      <c r="I84" s="5"/>
    </row>
    <row r="85" spans="1:9" ht="12.75">
      <c r="A85" s="1" t="s">
        <v>188</v>
      </c>
      <c r="B85" s="2">
        <v>100</v>
      </c>
      <c r="C85" s="5">
        <v>8</v>
      </c>
      <c r="D85" s="3" t="s">
        <v>11</v>
      </c>
      <c r="E85" s="21">
        <v>3.168</v>
      </c>
      <c r="F85" s="3" t="s">
        <v>3</v>
      </c>
      <c r="I85" s="5"/>
    </row>
    <row r="86" spans="1:9" ht="12.75">
      <c r="A86" s="1" t="s">
        <v>189</v>
      </c>
      <c r="B86" s="2">
        <v>75</v>
      </c>
      <c r="C86" s="5">
        <v>8</v>
      </c>
      <c r="D86" s="3" t="s">
        <v>11</v>
      </c>
      <c r="E86" s="6">
        <v>0.96</v>
      </c>
      <c r="F86" s="3" t="s">
        <v>3</v>
      </c>
      <c r="I86" s="5"/>
    </row>
    <row r="87" spans="1:9" ht="12.75">
      <c r="A87" s="1" t="s">
        <v>51</v>
      </c>
      <c r="B87" s="2">
        <v>100</v>
      </c>
      <c r="C87" s="5">
        <v>10.5</v>
      </c>
      <c r="D87" s="3" t="s">
        <v>11</v>
      </c>
      <c r="E87" s="21">
        <v>0.59</v>
      </c>
      <c r="F87" s="3" t="s">
        <v>36</v>
      </c>
      <c r="I87" s="5"/>
    </row>
    <row r="88" spans="1:9" ht="12.75">
      <c r="A88" s="1" t="s">
        <v>190</v>
      </c>
      <c r="B88" s="2">
        <v>100</v>
      </c>
      <c r="C88" s="5">
        <v>4</v>
      </c>
      <c r="D88" s="3" t="s">
        <v>11</v>
      </c>
      <c r="E88" s="6">
        <v>7.99</v>
      </c>
      <c r="F88" s="3" t="s">
        <v>3</v>
      </c>
      <c r="I88" s="5"/>
    </row>
    <row r="89" spans="1:9" ht="12.75">
      <c r="A89" s="1" t="s">
        <v>191</v>
      </c>
      <c r="B89" s="2">
        <v>75</v>
      </c>
      <c r="C89" s="5">
        <v>8</v>
      </c>
      <c r="D89" s="3" t="s">
        <v>11</v>
      </c>
      <c r="E89" s="6">
        <v>0.96</v>
      </c>
      <c r="F89" s="3" t="s">
        <v>3</v>
      </c>
      <c r="I89" s="5"/>
    </row>
    <row r="90" spans="1:6" ht="12.75">
      <c r="A90" s="1" t="s">
        <v>77</v>
      </c>
      <c r="B90" s="2">
        <v>100</v>
      </c>
      <c r="C90" s="5">
        <v>8</v>
      </c>
      <c r="D90" s="3" t="s">
        <v>11</v>
      </c>
      <c r="E90" s="6">
        <v>0.15</v>
      </c>
      <c r="F90" s="3" t="s">
        <v>36</v>
      </c>
    </row>
    <row r="91" spans="1:6" ht="12.75">
      <c r="A91" s="1" t="s">
        <v>192</v>
      </c>
      <c r="B91" s="2">
        <v>100</v>
      </c>
      <c r="C91" s="5">
        <v>4</v>
      </c>
      <c r="D91" s="3" t="s">
        <v>11</v>
      </c>
      <c r="E91" s="6">
        <v>3.57</v>
      </c>
      <c r="F91" s="3" t="s">
        <v>3</v>
      </c>
    </row>
    <row r="92" spans="1:6" ht="12.75">
      <c r="A92" s="1" t="s">
        <v>193</v>
      </c>
      <c r="B92" s="2">
        <v>100</v>
      </c>
      <c r="C92" s="5">
        <v>8</v>
      </c>
      <c r="D92" s="3" t="s">
        <v>11</v>
      </c>
      <c r="E92" s="21">
        <v>1.4935</v>
      </c>
      <c r="F92" s="3" t="s">
        <v>3</v>
      </c>
    </row>
    <row r="93" spans="1:6" ht="12.75">
      <c r="A93" s="1" t="s">
        <v>194</v>
      </c>
      <c r="B93" s="2">
        <v>100</v>
      </c>
      <c r="C93" s="5">
        <v>4</v>
      </c>
      <c r="D93" s="3" t="s">
        <v>11</v>
      </c>
      <c r="E93" s="21">
        <v>2.2</v>
      </c>
      <c r="F93" s="3" t="s">
        <v>3</v>
      </c>
    </row>
    <row r="94" spans="1:6" ht="12.75">
      <c r="A94" s="1" t="s">
        <v>195</v>
      </c>
      <c r="B94" s="2">
        <v>100</v>
      </c>
      <c r="C94" s="5">
        <v>4</v>
      </c>
      <c r="D94" s="3" t="s">
        <v>11</v>
      </c>
      <c r="E94" s="21">
        <v>2.2</v>
      </c>
      <c r="F94" s="3" t="s">
        <v>3</v>
      </c>
    </row>
    <row r="95" spans="1:6" ht="12.75">
      <c r="A95" s="1" t="s">
        <v>196</v>
      </c>
      <c r="B95" s="2">
        <v>100</v>
      </c>
      <c r="C95" s="5">
        <v>8</v>
      </c>
      <c r="D95" s="3" t="s">
        <v>11</v>
      </c>
      <c r="E95" s="6">
        <v>2</v>
      </c>
      <c r="F95" s="3" t="s">
        <v>3</v>
      </c>
    </row>
    <row r="96" spans="1:6" ht="12.75">
      <c r="A96" s="1" t="s">
        <v>197</v>
      </c>
      <c r="B96" s="2">
        <v>100</v>
      </c>
      <c r="C96" s="5">
        <v>4</v>
      </c>
      <c r="D96" s="3" t="s">
        <v>11</v>
      </c>
      <c r="E96" s="6">
        <v>2.2</v>
      </c>
      <c r="F96" s="3" t="s">
        <v>3</v>
      </c>
    </row>
    <row r="97" spans="1:9" ht="12.75">
      <c r="A97" s="1" t="s">
        <v>198</v>
      </c>
      <c r="B97" s="2">
        <v>100</v>
      </c>
      <c r="C97" s="5">
        <v>4</v>
      </c>
      <c r="D97" s="3" t="s">
        <v>11</v>
      </c>
      <c r="E97" s="22">
        <v>8.51</v>
      </c>
      <c r="F97" s="3" t="s">
        <v>3</v>
      </c>
      <c r="I97" s="5"/>
    </row>
    <row r="98" spans="1:9" ht="12.75">
      <c r="A98" s="1" t="s">
        <v>199</v>
      </c>
      <c r="B98" s="2">
        <v>100</v>
      </c>
      <c r="C98" s="5">
        <v>4</v>
      </c>
      <c r="D98" s="3" t="s">
        <v>11</v>
      </c>
      <c r="E98" s="6">
        <v>1.49</v>
      </c>
      <c r="F98" s="3" t="s">
        <v>3</v>
      </c>
      <c r="I98" s="5"/>
    </row>
    <row r="99" spans="1:9" ht="12.75">
      <c r="A99" s="1" t="s">
        <v>200</v>
      </c>
      <c r="B99" s="2">
        <v>100</v>
      </c>
      <c r="C99" s="5">
        <v>4</v>
      </c>
      <c r="D99" s="3" t="s">
        <v>11</v>
      </c>
      <c r="E99" s="6">
        <v>2.65</v>
      </c>
      <c r="F99" s="3" t="s">
        <v>3</v>
      </c>
      <c r="I99" s="5"/>
    </row>
    <row r="100" spans="1:9" ht="12.75">
      <c r="A100" s="1" t="s">
        <v>201</v>
      </c>
      <c r="B100" s="2">
        <v>100</v>
      </c>
      <c r="C100" s="5">
        <v>4</v>
      </c>
      <c r="D100" s="3" t="s">
        <v>11</v>
      </c>
      <c r="E100" s="21">
        <v>1.4</v>
      </c>
      <c r="F100" s="3" t="s">
        <v>3</v>
      </c>
      <c r="I100" s="5"/>
    </row>
    <row r="101" spans="1:9" ht="12.75">
      <c r="A101" s="1" t="s">
        <v>202</v>
      </c>
      <c r="B101" s="2">
        <v>100</v>
      </c>
      <c r="C101" s="5">
        <v>8</v>
      </c>
      <c r="D101" s="3" t="s">
        <v>11</v>
      </c>
      <c r="E101" s="21">
        <v>0.77</v>
      </c>
      <c r="F101" s="3" t="s">
        <v>3</v>
      </c>
      <c r="I101" s="5"/>
    </row>
    <row r="102" spans="1:9" ht="12.75">
      <c r="A102" s="1" t="s">
        <v>203</v>
      </c>
      <c r="B102" s="2">
        <v>92</v>
      </c>
      <c r="C102" s="5">
        <v>6.5</v>
      </c>
      <c r="D102" s="3" t="s">
        <v>11</v>
      </c>
      <c r="E102" s="6">
        <v>1</v>
      </c>
      <c r="F102" s="3" t="s">
        <v>3</v>
      </c>
      <c r="I102" s="5"/>
    </row>
    <row r="103" spans="1:9" ht="12.75">
      <c r="A103" s="1" t="s">
        <v>204</v>
      </c>
      <c r="B103" s="2">
        <v>100</v>
      </c>
      <c r="C103" s="5">
        <v>8</v>
      </c>
      <c r="D103" s="3" t="s">
        <v>11</v>
      </c>
      <c r="E103" s="6">
        <v>0.48</v>
      </c>
      <c r="F103" s="3" t="s">
        <v>3</v>
      </c>
      <c r="I103" s="5"/>
    </row>
    <row r="104" spans="1:9" ht="12.75">
      <c r="A104" s="1" t="s">
        <v>90</v>
      </c>
      <c r="B104" s="2">
        <v>100</v>
      </c>
      <c r="C104" s="5">
        <v>8</v>
      </c>
      <c r="D104" s="3" t="s">
        <v>11</v>
      </c>
      <c r="E104" s="21">
        <v>0.156</v>
      </c>
      <c r="F104" s="3" t="s">
        <v>36</v>
      </c>
      <c r="I104" s="5"/>
    </row>
    <row r="105" spans="1:9" ht="12.75">
      <c r="A105" s="1" t="s">
        <v>205</v>
      </c>
      <c r="B105" s="2">
        <v>100</v>
      </c>
      <c r="C105" s="5">
        <v>8</v>
      </c>
      <c r="D105" s="3" t="s">
        <v>11</v>
      </c>
      <c r="E105" s="21">
        <v>1.7736666666666667</v>
      </c>
      <c r="F105" s="3" t="s">
        <v>3</v>
      </c>
      <c r="I105" s="5"/>
    </row>
    <row r="106" spans="1:9" ht="12.75">
      <c r="A106" s="1" t="s">
        <v>206</v>
      </c>
      <c r="B106" s="2">
        <v>100</v>
      </c>
      <c r="C106" s="5">
        <v>8</v>
      </c>
      <c r="D106" s="3" t="s">
        <v>11</v>
      </c>
      <c r="E106" s="6">
        <v>1.14</v>
      </c>
      <c r="F106" s="3" t="s">
        <v>3</v>
      </c>
      <c r="I106" s="5"/>
    </row>
    <row r="107" spans="1:9" ht="12.75">
      <c r="A107" s="1" t="s">
        <v>207</v>
      </c>
      <c r="B107" s="2">
        <v>100</v>
      </c>
      <c r="C107" s="5">
        <v>8</v>
      </c>
      <c r="D107" s="3" t="s">
        <v>11</v>
      </c>
      <c r="E107" s="6">
        <v>1.6</v>
      </c>
      <c r="F107" s="3" t="s">
        <v>3</v>
      </c>
      <c r="I107" s="5"/>
    </row>
    <row r="108" spans="1:9" ht="12.75">
      <c r="A108" s="1" t="s">
        <v>60</v>
      </c>
      <c r="B108" s="2">
        <v>100</v>
      </c>
      <c r="C108" s="5">
        <v>8</v>
      </c>
      <c r="D108" s="3" t="s">
        <v>11</v>
      </c>
      <c r="E108" s="6">
        <v>0.21</v>
      </c>
      <c r="F108" s="3" t="s">
        <v>36</v>
      </c>
      <c r="I108" s="5"/>
    </row>
    <row r="109" spans="1:9" ht="12.75">
      <c r="A109" s="1" t="s">
        <v>60</v>
      </c>
      <c r="B109" s="2">
        <v>30</v>
      </c>
      <c r="C109" s="5">
        <v>8</v>
      </c>
      <c r="D109" s="3" t="s">
        <v>11</v>
      </c>
      <c r="E109" s="6">
        <v>2.29</v>
      </c>
      <c r="F109" s="3" t="s">
        <v>3</v>
      </c>
      <c r="I109" s="5"/>
    </row>
    <row r="110" spans="1:9" ht="12.75">
      <c r="A110" s="1" t="s">
        <v>208</v>
      </c>
      <c r="B110" s="2">
        <v>30</v>
      </c>
      <c r="C110" s="5">
        <v>5.333</v>
      </c>
      <c r="D110" s="3" t="s">
        <v>11</v>
      </c>
      <c r="E110" s="6">
        <v>1.86</v>
      </c>
      <c r="F110" s="3" t="s">
        <v>3</v>
      </c>
      <c r="I110" s="5"/>
    </row>
    <row r="111" spans="1:9" ht="12.75">
      <c r="A111" s="1" t="s">
        <v>209</v>
      </c>
      <c r="B111" s="2">
        <v>100</v>
      </c>
      <c r="C111" s="5">
        <v>8</v>
      </c>
      <c r="D111" s="3" t="s">
        <v>11</v>
      </c>
      <c r="E111" s="21">
        <v>0.570952380952381</v>
      </c>
      <c r="F111" s="3" t="s">
        <v>3</v>
      </c>
      <c r="I111" s="5"/>
    </row>
    <row r="112" spans="1:9" ht="12.75">
      <c r="A112" s="1" t="s">
        <v>210</v>
      </c>
      <c r="B112" s="2">
        <v>30</v>
      </c>
      <c r="C112" s="5">
        <v>8</v>
      </c>
      <c r="D112" s="3" t="s">
        <v>11</v>
      </c>
      <c r="E112" s="6">
        <v>1.47</v>
      </c>
      <c r="F112" s="3" t="s">
        <v>3</v>
      </c>
      <c r="I112" s="5"/>
    </row>
    <row r="113" spans="1:9" ht="12.75">
      <c r="A113" s="1" t="s">
        <v>211</v>
      </c>
      <c r="B113" s="2">
        <v>100</v>
      </c>
      <c r="C113" s="5">
        <v>8</v>
      </c>
      <c r="D113" s="3" t="s">
        <v>11</v>
      </c>
      <c r="E113" s="6">
        <v>1.77</v>
      </c>
      <c r="F113" s="3" t="s">
        <v>3</v>
      </c>
      <c r="I113" s="5"/>
    </row>
    <row r="114" spans="1:9" ht="12.75">
      <c r="A114" s="1" t="s">
        <v>68</v>
      </c>
      <c r="B114" s="2">
        <v>100</v>
      </c>
      <c r="C114" s="5">
        <v>8</v>
      </c>
      <c r="D114" s="3" t="s">
        <v>11</v>
      </c>
      <c r="E114" s="6">
        <v>0.1721</v>
      </c>
      <c r="F114" s="3" t="s">
        <v>36</v>
      </c>
      <c r="I114" s="5"/>
    </row>
    <row r="115" spans="1:9" ht="12.75">
      <c r="A115" s="1" t="s">
        <v>40</v>
      </c>
      <c r="B115" s="2">
        <v>100</v>
      </c>
      <c r="C115" s="5">
        <v>8</v>
      </c>
      <c r="D115" s="3" t="s">
        <v>11</v>
      </c>
      <c r="E115" s="6">
        <v>0.7</v>
      </c>
      <c r="F115" s="3" t="s">
        <v>22</v>
      </c>
      <c r="I115" s="5"/>
    </row>
    <row r="116" spans="1:9" ht="12.75">
      <c r="A116" s="1" t="s">
        <v>212</v>
      </c>
      <c r="B116" s="2">
        <v>100</v>
      </c>
      <c r="C116" s="5">
        <v>4</v>
      </c>
      <c r="D116" s="3" t="s">
        <v>11</v>
      </c>
      <c r="E116" s="6">
        <v>5.1</v>
      </c>
      <c r="F116" s="3" t="s">
        <v>3</v>
      </c>
      <c r="I116" s="5"/>
    </row>
    <row r="117" spans="1:9" ht="12.75">
      <c r="A117" s="1" t="s">
        <v>213</v>
      </c>
      <c r="B117" s="2">
        <v>100</v>
      </c>
      <c r="C117" s="5">
        <v>6.5</v>
      </c>
      <c r="D117" s="3" t="s">
        <v>11</v>
      </c>
      <c r="E117" s="6">
        <v>1</v>
      </c>
      <c r="F117" s="3" t="s">
        <v>3</v>
      </c>
      <c r="I117" s="5"/>
    </row>
    <row r="118" spans="1:9" ht="12.75">
      <c r="A118" s="1" t="s">
        <v>214</v>
      </c>
      <c r="B118" s="2">
        <v>100</v>
      </c>
      <c r="C118" s="5">
        <v>4</v>
      </c>
      <c r="D118" s="3" t="s">
        <v>11</v>
      </c>
      <c r="E118" s="6">
        <v>16.49</v>
      </c>
      <c r="F118" s="3" t="s">
        <v>3</v>
      </c>
      <c r="I118" s="5"/>
    </row>
    <row r="119" spans="1:9" ht="12.75">
      <c r="A119" s="1" t="s">
        <v>215</v>
      </c>
      <c r="B119" s="2">
        <v>100</v>
      </c>
      <c r="C119" s="5">
        <v>3</v>
      </c>
      <c r="D119" s="3" t="s">
        <v>11</v>
      </c>
      <c r="E119" s="6">
        <v>1</v>
      </c>
      <c r="F119" s="3" t="s">
        <v>3</v>
      </c>
      <c r="I119" s="5"/>
    </row>
    <row r="120" spans="1:9" ht="12.75">
      <c r="A120" s="1" t="s">
        <v>216</v>
      </c>
      <c r="B120" s="2">
        <v>100</v>
      </c>
      <c r="C120" s="5">
        <v>4</v>
      </c>
      <c r="D120" s="3" t="s">
        <v>11</v>
      </c>
      <c r="E120" s="6">
        <v>1</v>
      </c>
      <c r="F120" s="3" t="s">
        <v>3</v>
      </c>
      <c r="I120" s="5"/>
    </row>
    <row r="121" spans="1:9" ht="12.75">
      <c r="A121" s="1" t="s">
        <v>217</v>
      </c>
      <c r="B121" s="2">
        <v>100</v>
      </c>
      <c r="C121" s="5">
        <v>8</v>
      </c>
      <c r="D121" s="3" t="s">
        <v>11</v>
      </c>
      <c r="E121" s="6">
        <v>2.85</v>
      </c>
      <c r="F121" s="3" t="s">
        <v>3</v>
      </c>
      <c r="I121" s="5"/>
    </row>
    <row r="122" spans="1:9" ht="12.75">
      <c r="A122" s="1" t="s">
        <v>218</v>
      </c>
      <c r="B122" s="2">
        <v>53</v>
      </c>
      <c r="C122" s="5">
        <v>2.5</v>
      </c>
      <c r="D122" s="3" t="s">
        <v>11</v>
      </c>
      <c r="E122" s="6">
        <v>1</v>
      </c>
      <c r="F122" s="3" t="s">
        <v>3</v>
      </c>
      <c r="I122" s="5"/>
    </row>
    <row r="123" spans="1:9" ht="12.75">
      <c r="A123" s="1" t="s">
        <v>219</v>
      </c>
      <c r="B123" s="2">
        <v>77</v>
      </c>
      <c r="C123" s="5">
        <v>8</v>
      </c>
      <c r="D123" s="3" t="s">
        <v>11</v>
      </c>
      <c r="E123" s="6">
        <v>1</v>
      </c>
      <c r="F123" s="3" t="s">
        <v>3</v>
      </c>
      <c r="I123" s="5"/>
    </row>
    <row r="124" spans="1:9" ht="12.75">
      <c r="A124" s="1" t="s">
        <v>220</v>
      </c>
      <c r="B124" s="2">
        <v>100</v>
      </c>
      <c r="C124" s="5">
        <v>8</v>
      </c>
      <c r="D124" s="3" t="s">
        <v>11</v>
      </c>
      <c r="E124" s="6">
        <v>0.34</v>
      </c>
      <c r="F124" s="3" t="s">
        <v>3</v>
      </c>
      <c r="I124" s="5"/>
    </row>
    <row r="125" spans="1:9" ht="12.75">
      <c r="A125" s="1" t="s">
        <v>221</v>
      </c>
      <c r="B125" s="2">
        <v>100</v>
      </c>
      <c r="C125" s="5">
        <v>1</v>
      </c>
      <c r="D125" s="3" t="s">
        <v>11</v>
      </c>
      <c r="E125" s="6">
        <v>1</v>
      </c>
      <c r="F125" s="3" t="s">
        <v>3</v>
      </c>
      <c r="I125" s="5"/>
    </row>
    <row r="126" spans="1:9" ht="12.75">
      <c r="A126" s="1" t="s">
        <v>222</v>
      </c>
      <c r="B126" s="2">
        <v>100</v>
      </c>
      <c r="C126" s="5">
        <v>12</v>
      </c>
      <c r="D126" s="3" t="s">
        <v>11</v>
      </c>
      <c r="E126" s="6">
        <v>1</v>
      </c>
      <c r="F126" s="3" t="s">
        <v>3</v>
      </c>
      <c r="I126" s="5"/>
    </row>
    <row r="127" spans="1:9" ht="12.75">
      <c r="A127" s="1" t="s">
        <v>223</v>
      </c>
      <c r="B127" s="2">
        <v>100</v>
      </c>
      <c r="C127" s="5">
        <v>8</v>
      </c>
      <c r="D127" s="3" t="s">
        <v>11</v>
      </c>
      <c r="E127" s="6">
        <v>0.26</v>
      </c>
      <c r="F127" s="3" t="s">
        <v>3</v>
      </c>
      <c r="I127" s="5"/>
    </row>
    <row r="128" spans="1:9" ht="12.75">
      <c r="A128" s="1" t="s">
        <v>224</v>
      </c>
      <c r="B128" s="2">
        <v>100</v>
      </c>
      <c r="C128" s="5">
        <v>8</v>
      </c>
      <c r="D128" s="3" t="s">
        <v>11</v>
      </c>
      <c r="E128" s="6">
        <v>0.37</v>
      </c>
      <c r="F128" s="3" t="s">
        <v>3</v>
      </c>
      <c r="I128" s="5"/>
    </row>
    <row r="129" spans="1:9" ht="12.75">
      <c r="A129" s="1" t="s">
        <v>225</v>
      </c>
      <c r="B129" s="2">
        <v>100</v>
      </c>
      <c r="C129" s="5">
        <v>5.333</v>
      </c>
      <c r="D129" s="3" t="s">
        <v>11</v>
      </c>
      <c r="E129" s="6">
        <v>0.13</v>
      </c>
      <c r="F129" s="3" t="s">
        <v>3</v>
      </c>
      <c r="I129" s="5"/>
    </row>
    <row r="130" spans="1:9" ht="12.75">
      <c r="A130" s="1" t="s">
        <v>226</v>
      </c>
      <c r="B130" s="2">
        <v>100</v>
      </c>
      <c r="C130" s="5">
        <v>4.25</v>
      </c>
      <c r="D130" s="3" t="s">
        <v>11</v>
      </c>
      <c r="E130" s="6">
        <v>0.99</v>
      </c>
      <c r="F130" s="3" t="s">
        <v>3</v>
      </c>
      <c r="I130" s="5"/>
    </row>
    <row r="131" spans="1:9" ht="12.75">
      <c r="A131" s="1" t="s">
        <v>227</v>
      </c>
      <c r="B131" s="2">
        <v>100</v>
      </c>
      <c r="C131" s="5">
        <v>3</v>
      </c>
      <c r="D131" s="3" t="s">
        <v>11</v>
      </c>
      <c r="E131" s="6">
        <v>1</v>
      </c>
      <c r="F131" s="3" t="s">
        <v>3</v>
      </c>
      <c r="I131" s="5"/>
    </row>
    <row r="132" spans="1:9" ht="12.75">
      <c r="A132" s="1" t="s">
        <v>228</v>
      </c>
      <c r="B132" s="2">
        <v>92</v>
      </c>
      <c r="C132" s="5">
        <v>8</v>
      </c>
      <c r="D132" s="3" t="s">
        <v>11</v>
      </c>
      <c r="E132" s="6">
        <v>1.89</v>
      </c>
      <c r="F132" s="3" t="s">
        <v>3</v>
      </c>
      <c r="I132" s="5"/>
    </row>
    <row r="133" spans="1:9" ht="12.75">
      <c r="A133" s="1" t="s">
        <v>229</v>
      </c>
      <c r="B133" s="2">
        <v>92</v>
      </c>
      <c r="C133" s="5">
        <v>4</v>
      </c>
      <c r="D133" s="3" t="s">
        <v>11</v>
      </c>
      <c r="E133" s="6">
        <v>1.89</v>
      </c>
      <c r="F133" s="3" t="s">
        <v>3</v>
      </c>
      <c r="I133" s="5"/>
    </row>
    <row r="134" spans="1:9" ht="12.75">
      <c r="A134" s="1" t="s">
        <v>230</v>
      </c>
      <c r="B134" s="2">
        <v>92</v>
      </c>
      <c r="C134" s="5">
        <v>8</v>
      </c>
      <c r="D134" s="3" t="s">
        <v>11</v>
      </c>
      <c r="E134" s="6">
        <v>0.68</v>
      </c>
      <c r="F134" s="3" t="s">
        <v>3</v>
      </c>
      <c r="I134" s="5"/>
    </row>
    <row r="135" spans="1:9" ht="12.75">
      <c r="A135" s="1" t="s">
        <v>231</v>
      </c>
      <c r="B135" s="2">
        <v>100</v>
      </c>
      <c r="C135" s="5">
        <v>8</v>
      </c>
      <c r="D135" s="3" t="s">
        <v>11</v>
      </c>
      <c r="E135" s="6">
        <v>0.36</v>
      </c>
      <c r="F135" s="3" t="s">
        <v>3</v>
      </c>
      <c r="I135" s="5"/>
    </row>
    <row r="136" spans="1:9" ht="12.75">
      <c r="A136" s="1" t="s">
        <v>232</v>
      </c>
      <c r="B136" s="2">
        <v>100</v>
      </c>
      <c r="C136" s="5">
        <v>8</v>
      </c>
      <c r="D136" s="3" t="s">
        <v>11</v>
      </c>
      <c r="E136" s="6">
        <v>0.54</v>
      </c>
      <c r="F136" s="3" t="s">
        <v>3</v>
      </c>
      <c r="I136" s="5"/>
    </row>
    <row r="137" spans="1:9" ht="12.75">
      <c r="A137" s="1" t="s">
        <v>233</v>
      </c>
      <c r="B137" s="2">
        <v>100</v>
      </c>
      <c r="C137" s="5">
        <v>9</v>
      </c>
      <c r="D137" s="3" t="s">
        <v>11</v>
      </c>
      <c r="E137" s="6">
        <v>2</v>
      </c>
      <c r="F137" s="3" t="s">
        <v>3</v>
      </c>
      <c r="I137" s="5"/>
    </row>
    <row r="138" spans="1:9" ht="12.75">
      <c r="A138" s="1" t="s">
        <v>234</v>
      </c>
      <c r="B138" s="2">
        <v>100</v>
      </c>
      <c r="C138" s="5">
        <v>5.328</v>
      </c>
      <c r="D138" s="3" t="s">
        <v>11</v>
      </c>
      <c r="E138" s="6">
        <v>1</v>
      </c>
      <c r="F138" s="3" t="s">
        <v>3</v>
      </c>
      <c r="I138" s="5"/>
    </row>
    <row r="139" spans="1:9" ht="12.75">
      <c r="A139" s="1" t="s">
        <v>235</v>
      </c>
      <c r="B139" s="2">
        <v>100</v>
      </c>
      <c r="C139" s="5">
        <v>6</v>
      </c>
      <c r="D139" s="3" t="s">
        <v>11</v>
      </c>
      <c r="E139" s="6">
        <v>1</v>
      </c>
      <c r="F139" s="3" t="s">
        <v>3</v>
      </c>
      <c r="I139" s="5"/>
    </row>
    <row r="140" spans="1:9" ht="12.75">
      <c r="A140" s="1" t="s">
        <v>236</v>
      </c>
      <c r="B140" s="2">
        <v>100</v>
      </c>
      <c r="C140" s="5">
        <v>8</v>
      </c>
      <c r="D140" s="3" t="s">
        <v>11</v>
      </c>
      <c r="E140" s="6">
        <v>3.16</v>
      </c>
      <c r="F140" s="3" t="s">
        <v>20</v>
      </c>
      <c r="I140" s="5"/>
    </row>
    <row r="141" spans="1:9" ht="12.75">
      <c r="A141" s="1" t="s">
        <v>237</v>
      </c>
      <c r="B141" s="2">
        <v>100</v>
      </c>
      <c r="C141" s="5">
        <v>4</v>
      </c>
      <c r="D141" s="3" t="s">
        <v>11</v>
      </c>
      <c r="E141" s="6">
        <v>2.66</v>
      </c>
      <c r="F141" s="3" t="s">
        <v>3</v>
      </c>
      <c r="I141" s="5"/>
    </row>
    <row r="142" spans="1:9" ht="12.75">
      <c r="A142" s="1" t="s">
        <v>238</v>
      </c>
      <c r="B142" s="2">
        <v>100</v>
      </c>
      <c r="C142" s="5">
        <v>8</v>
      </c>
      <c r="D142" s="3" t="s">
        <v>11</v>
      </c>
      <c r="E142" s="6">
        <v>2.66</v>
      </c>
      <c r="F142" s="3" t="s">
        <v>3</v>
      </c>
      <c r="I142" s="5"/>
    </row>
    <row r="143" spans="1:9" ht="12.75">
      <c r="A143" s="1" t="s">
        <v>239</v>
      </c>
      <c r="B143" s="2">
        <v>100</v>
      </c>
      <c r="C143" s="5">
        <v>4</v>
      </c>
      <c r="D143" s="3" t="s">
        <v>11</v>
      </c>
      <c r="E143" s="6">
        <v>3</v>
      </c>
      <c r="F143" s="3" t="s">
        <v>3</v>
      </c>
      <c r="I143" s="5"/>
    </row>
    <row r="144" spans="1:9" ht="12.75">
      <c r="A144" s="1" t="s">
        <v>240</v>
      </c>
      <c r="B144" s="2">
        <v>100</v>
      </c>
      <c r="C144" s="5">
        <v>4</v>
      </c>
      <c r="D144" s="3" t="s">
        <v>11</v>
      </c>
      <c r="E144" s="6">
        <v>4</v>
      </c>
      <c r="F144" s="3" t="s">
        <v>3</v>
      </c>
      <c r="I144" s="5"/>
    </row>
    <row r="145" spans="1:9" ht="12.75">
      <c r="A145" s="1" t="s">
        <v>241</v>
      </c>
      <c r="B145" s="2">
        <v>95</v>
      </c>
      <c r="C145" s="5">
        <v>5.333</v>
      </c>
      <c r="D145" s="3" t="s">
        <v>11</v>
      </c>
      <c r="E145" s="6">
        <v>0.99</v>
      </c>
      <c r="F145" s="3" t="s">
        <v>3</v>
      </c>
      <c r="I145" s="5"/>
    </row>
    <row r="146" spans="1:9" ht="12.75">
      <c r="A146" s="1" t="s">
        <v>48</v>
      </c>
      <c r="B146" s="2">
        <v>100</v>
      </c>
      <c r="C146" s="5">
        <v>5.5</v>
      </c>
      <c r="D146" s="3" t="s">
        <v>11</v>
      </c>
      <c r="E146" s="6">
        <v>0.38</v>
      </c>
      <c r="F146" s="3" t="s">
        <v>36</v>
      </c>
      <c r="I146" s="5"/>
    </row>
    <row r="147" spans="1:9" ht="12.75">
      <c r="A147" s="1" t="s">
        <v>242</v>
      </c>
      <c r="B147" s="2">
        <v>100</v>
      </c>
      <c r="C147" s="5">
        <v>8</v>
      </c>
      <c r="D147" s="3" t="s">
        <v>11</v>
      </c>
      <c r="E147" s="6">
        <v>1.33</v>
      </c>
      <c r="F147" s="3" t="s">
        <v>3</v>
      </c>
      <c r="I147" s="5"/>
    </row>
    <row r="148" spans="1:9" ht="12.75">
      <c r="A148" s="1" t="s">
        <v>243</v>
      </c>
      <c r="B148" s="2">
        <v>98</v>
      </c>
      <c r="C148" s="5">
        <v>8</v>
      </c>
      <c r="D148" s="3" t="s">
        <v>11</v>
      </c>
      <c r="E148" s="6">
        <v>1.05</v>
      </c>
      <c r="F148" s="3" t="s">
        <v>3</v>
      </c>
      <c r="I148" s="5"/>
    </row>
    <row r="149" spans="1:9" ht="12.75">
      <c r="A149" s="1" t="s">
        <v>244</v>
      </c>
      <c r="B149" s="2">
        <v>100</v>
      </c>
      <c r="C149" s="5">
        <v>8</v>
      </c>
      <c r="D149" s="3" t="s">
        <v>11</v>
      </c>
      <c r="E149" s="6">
        <v>0.97</v>
      </c>
      <c r="F149" s="3" t="s">
        <v>3</v>
      </c>
      <c r="I149" s="5"/>
    </row>
    <row r="150" spans="1:9" ht="12.75">
      <c r="A150" s="1" t="s">
        <v>41</v>
      </c>
      <c r="B150" s="2">
        <v>100</v>
      </c>
      <c r="C150" s="5">
        <v>6.62</v>
      </c>
      <c r="D150" s="3" t="s">
        <v>11</v>
      </c>
      <c r="E150" s="6">
        <v>0.2</v>
      </c>
      <c r="F150" s="3" t="s">
        <v>22</v>
      </c>
      <c r="I150" s="5"/>
    </row>
    <row r="151" spans="1:9" ht="12.75">
      <c r="A151" s="1" t="s">
        <v>245</v>
      </c>
      <c r="B151" s="2">
        <v>100</v>
      </c>
      <c r="C151" s="5">
        <v>6.5</v>
      </c>
      <c r="D151" s="3" t="s">
        <v>11</v>
      </c>
      <c r="E151" s="6">
        <v>1</v>
      </c>
      <c r="F151" s="3" t="s">
        <v>3</v>
      </c>
      <c r="I151" s="5"/>
    </row>
    <row r="152" spans="1:9" ht="12.75">
      <c r="A152" s="1" t="s">
        <v>246</v>
      </c>
      <c r="B152" s="2">
        <v>100</v>
      </c>
      <c r="C152" s="5">
        <v>4</v>
      </c>
      <c r="D152" s="3" t="s">
        <v>11</v>
      </c>
      <c r="E152" s="6">
        <v>0.34</v>
      </c>
      <c r="F152" s="3" t="s">
        <v>3</v>
      </c>
      <c r="I152" s="5"/>
    </row>
    <row r="153" spans="1:9" ht="12.75">
      <c r="A153" s="1" t="s">
        <v>247</v>
      </c>
      <c r="B153" s="2">
        <v>100</v>
      </c>
      <c r="C153" s="5">
        <v>8</v>
      </c>
      <c r="D153" s="3" t="s">
        <v>11</v>
      </c>
      <c r="E153" s="6">
        <v>0.13</v>
      </c>
      <c r="F153" s="3" t="s">
        <v>3</v>
      </c>
      <c r="I153" s="5"/>
    </row>
    <row r="154" spans="1:9" ht="12.75">
      <c r="A154" s="1" t="s">
        <v>248</v>
      </c>
      <c r="B154" s="2">
        <v>100</v>
      </c>
      <c r="C154" s="5">
        <v>4</v>
      </c>
      <c r="D154" s="3" t="s">
        <v>11</v>
      </c>
      <c r="E154" s="6">
        <v>0.14</v>
      </c>
      <c r="F154" s="3" t="s">
        <v>3</v>
      </c>
      <c r="I154" s="5"/>
    </row>
    <row r="155" spans="1:9" ht="12.75">
      <c r="A155" s="1" t="s">
        <v>249</v>
      </c>
      <c r="B155" s="2">
        <v>100</v>
      </c>
      <c r="C155" s="5">
        <v>4.5</v>
      </c>
      <c r="D155" s="3" t="s">
        <v>11</v>
      </c>
      <c r="E155" s="6">
        <v>0.14</v>
      </c>
      <c r="F155" s="3" t="s">
        <v>3</v>
      </c>
      <c r="I155" s="5"/>
    </row>
    <row r="156" spans="1:9" ht="12.75">
      <c r="A156" s="1" t="s">
        <v>250</v>
      </c>
      <c r="B156" s="2">
        <v>100</v>
      </c>
      <c r="C156" s="5">
        <v>3.333</v>
      </c>
      <c r="D156" s="3" t="s">
        <v>11</v>
      </c>
      <c r="E156" s="6">
        <v>0.14</v>
      </c>
      <c r="F156" s="3" t="s">
        <v>3</v>
      </c>
      <c r="I156" s="5"/>
    </row>
    <row r="157" spans="1:9" ht="12.75">
      <c r="A157" s="1" t="s">
        <v>251</v>
      </c>
      <c r="B157" s="2">
        <v>100</v>
      </c>
      <c r="C157" s="5">
        <v>8</v>
      </c>
      <c r="D157" s="3" t="s">
        <v>11</v>
      </c>
      <c r="E157" s="6">
        <v>0.18</v>
      </c>
      <c r="F157" s="3" t="s">
        <v>3</v>
      </c>
      <c r="I157" s="5"/>
    </row>
    <row r="158" spans="1:9" ht="12.75">
      <c r="A158" s="1" t="s">
        <v>252</v>
      </c>
      <c r="B158" s="2">
        <v>100</v>
      </c>
      <c r="C158" s="5">
        <v>2.75</v>
      </c>
      <c r="D158" s="3" t="s">
        <v>11</v>
      </c>
      <c r="E158" s="6">
        <v>1</v>
      </c>
      <c r="F158" s="3" t="s">
        <v>3</v>
      </c>
      <c r="I158" s="5"/>
    </row>
    <row r="159" spans="1:9" ht="12.75">
      <c r="A159" s="1" t="s">
        <v>253</v>
      </c>
      <c r="B159" s="2">
        <v>100</v>
      </c>
      <c r="C159" s="5">
        <v>3.75</v>
      </c>
      <c r="D159" s="3" t="s">
        <v>11</v>
      </c>
      <c r="E159" s="6">
        <v>1</v>
      </c>
      <c r="F159" s="3" t="s">
        <v>3</v>
      </c>
      <c r="I159" s="5"/>
    </row>
    <row r="160" spans="1:9" ht="12.75">
      <c r="A160" s="1" t="s">
        <v>254</v>
      </c>
      <c r="B160" s="2">
        <v>100</v>
      </c>
      <c r="C160" s="5">
        <v>4.25</v>
      </c>
      <c r="D160" s="3" t="s">
        <v>11</v>
      </c>
      <c r="E160" s="6">
        <v>0.14</v>
      </c>
      <c r="F160" s="3" t="s">
        <v>3</v>
      </c>
      <c r="I160" s="5"/>
    </row>
    <row r="161" spans="1:9" ht="12.75">
      <c r="A161" s="1" t="s">
        <v>56</v>
      </c>
      <c r="B161" s="2">
        <v>100</v>
      </c>
      <c r="C161" s="5">
        <v>9.6</v>
      </c>
      <c r="D161" s="3" t="s">
        <v>11</v>
      </c>
      <c r="E161" s="9">
        <v>0.1</v>
      </c>
      <c r="F161" s="3" t="s">
        <v>36</v>
      </c>
      <c r="I161" s="5"/>
    </row>
    <row r="162" spans="1:9" ht="12.75">
      <c r="A162" s="1" t="s">
        <v>255</v>
      </c>
      <c r="B162" s="2">
        <v>100</v>
      </c>
      <c r="C162" s="5">
        <v>8</v>
      </c>
      <c r="D162" s="3" t="s">
        <v>11</v>
      </c>
      <c r="E162" s="6">
        <v>0.4</v>
      </c>
      <c r="F162" s="3" t="s">
        <v>3</v>
      </c>
      <c r="I162" s="5"/>
    </row>
    <row r="163" spans="1:9" ht="12.75">
      <c r="A163" s="1" t="s">
        <v>256</v>
      </c>
      <c r="B163" s="2">
        <v>89</v>
      </c>
      <c r="C163" s="5">
        <v>8</v>
      </c>
      <c r="D163" s="3" t="s">
        <v>11</v>
      </c>
      <c r="E163" s="6">
        <v>1.67</v>
      </c>
      <c r="F163" s="3" t="s">
        <v>3</v>
      </c>
      <c r="I163" s="5"/>
    </row>
    <row r="164" spans="1:9" ht="12.75">
      <c r="A164" s="1" t="s">
        <v>80</v>
      </c>
      <c r="B164" s="2">
        <v>100</v>
      </c>
      <c r="C164" s="5">
        <v>8</v>
      </c>
      <c r="D164" s="3" t="s">
        <v>11</v>
      </c>
      <c r="E164" s="21">
        <v>0.24615384615384617</v>
      </c>
      <c r="F164" s="3" t="s">
        <v>36</v>
      </c>
      <c r="I164" s="5"/>
    </row>
    <row r="165" spans="1:9" ht="12.75">
      <c r="A165" s="1" t="s">
        <v>43</v>
      </c>
      <c r="B165" s="2">
        <v>100</v>
      </c>
      <c r="C165" s="5">
        <v>10.5</v>
      </c>
      <c r="D165" s="3" t="s">
        <v>11</v>
      </c>
      <c r="E165" s="21">
        <v>0.11</v>
      </c>
      <c r="F165" s="3" t="s">
        <v>36</v>
      </c>
      <c r="I165" s="5"/>
    </row>
    <row r="166" spans="1:9" ht="12.75">
      <c r="A166" s="1" t="s">
        <v>257</v>
      </c>
      <c r="B166" s="2">
        <v>100</v>
      </c>
      <c r="C166" s="5">
        <v>5.333</v>
      </c>
      <c r="D166" s="3" t="s">
        <v>11</v>
      </c>
      <c r="E166" s="6">
        <v>1.86</v>
      </c>
      <c r="F166" s="3" t="s">
        <v>3</v>
      </c>
      <c r="I166" s="5"/>
    </row>
    <row r="167" spans="1:9" ht="12.75">
      <c r="A167" s="1" t="s">
        <v>258</v>
      </c>
      <c r="B167" s="2">
        <v>100</v>
      </c>
      <c r="C167" s="5">
        <v>8</v>
      </c>
      <c r="D167" s="3" t="s">
        <v>11</v>
      </c>
      <c r="E167" s="6">
        <v>1</v>
      </c>
      <c r="F167" s="3" t="s">
        <v>3</v>
      </c>
      <c r="I167" s="5"/>
    </row>
    <row r="168" spans="1:9" ht="12.75">
      <c r="A168" s="1" t="s">
        <v>259</v>
      </c>
      <c r="B168" s="2">
        <v>100</v>
      </c>
      <c r="C168" s="5">
        <v>3.25</v>
      </c>
      <c r="D168" s="3" t="s">
        <v>11</v>
      </c>
      <c r="E168" s="6">
        <v>1</v>
      </c>
      <c r="F168" s="3" t="s">
        <v>3</v>
      </c>
      <c r="I168" s="5"/>
    </row>
    <row r="169" spans="1:9" ht="12.75">
      <c r="A169" s="1" t="s">
        <v>260</v>
      </c>
      <c r="B169" s="2">
        <v>100</v>
      </c>
      <c r="C169" s="5">
        <v>8</v>
      </c>
      <c r="D169" s="3" t="s">
        <v>11</v>
      </c>
      <c r="E169" s="6">
        <v>1.25</v>
      </c>
      <c r="F169" s="3" t="s">
        <v>261</v>
      </c>
      <c r="I169" s="5"/>
    </row>
    <row r="170" spans="1:9" ht="12.75">
      <c r="A170" s="1" t="s">
        <v>262</v>
      </c>
      <c r="B170" s="2">
        <v>100</v>
      </c>
      <c r="C170" s="5">
        <v>8</v>
      </c>
      <c r="D170" s="3" t="s">
        <v>11</v>
      </c>
      <c r="E170" s="6">
        <v>0.22</v>
      </c>
      <c r="F170" s="3" t="s">
        <v>3</v>
      </c>
      <c r="I170" s="5"/>
    </row>
    <row r="171" spans="1:9" ht="12.75">
      <c r="A171" s="1" t="s">
        <v>263</v>
      </c>
      <c r="B171" s="2">
        <v>92</v>
      </c>
      <c r="C171" s="5">
        <v>5.75</v>
      </c>
      <c r="D171" s="3" t="s">
        <v>11</v>
      </c>
      <c r="E171" s="6">
        <v>1.9</v>
      </c>
      <c r="F171" s="3" t="s">
        <v>3</v>
      </c>
      <c r="I171" s="5"/>
    </row>
    <row r="172" spans="1:9" ht="12.75">
      <c r="A172" s="1" t="s">
        <v>264</v>
      </c>
      <c r="B172" s="2">
        <v>92</v>
      </c>
      <c r="C172" s="5">
        <v>8</v>
      </c>
      <c r="D172" s="3" t="s">
        <v>11</v>
      </c>
      <c r="E172" s="6">
        <v>0.97</v>
      </c>
      <c r="F172" s="3" t="s">
        <v>3</v>
      </c>
      <c r="I172" s="5"/>
    </row>
    <row r="173" spans="1:9" ht="12.75">
      <c r="A173" s="1" t="s">
        <v>265</v>
      </c>
      <c r="B173" s="2">
        <v>92</v>
      </c>
      <c r="C173" s="5">
        <v>4</v>
      </c>
      <c r="D173" s="3" t="s">
        <v>11</v>
      </c>
      <c r="E173" s="6">
        <v>1.75</v>
      </c>
      <c r="F173" s="3" t="s">
        <v>3</v>
      </c>
      <c r="I173" s="5"/>
    </row>
    <row r="174" spans="1:6" ht="12.75">
      <c r="A174" s="1" t="s">
        <v>266</v>
      </c>
      <c r="B174" s="2">
        <v>92</v>
      </c>
      <c r="C174" s="5">
        <v>4</v>
      </c>
      <c r="D174" s="3" t="s">
        <v>11</v>
      </c>
      <c r="E174" s="6">
        <v>1.75</v>
      </c>
      <c r="F174" s="3" t="s">
        <v>3</v>
      </c>
    </row>
    <row r="175" spans="1:6" ht="12.75">
      <c r="A175" s="1" t="s">
        <v>267</v>
      </c>
      <c r="B175" s="2">
        <v>60</v>
      </c>
      <c r="C175" s="5">
        <v>12</v>
      </c>
      <c r="D175" s="3" t="s">
        <v>11</v>
      </c>
      <c r="E175" s="6">
        <v>5</v>
      </c>
      <c r="F175" s="3" t="s">
        <v>3</v>
      </c>
    </row>
    <row r="176" spans="1:6" ht="12.75">
      <c r="A176" s="1" t="s">
        <v>70</v>
      </c>
      <c r="B176" s="2">
        <v>85</v>
      </c>
      <c r="C176" s="5">
        <v>5.33</v>
      </c>
      <c r="D176" s="3" t="s">
        <v>11</v>
      </c>
      <c r="E176" s="21">
        <v>0.0746</v>
      </c>
      <c r="F176" s="3" t="s">
        <v>36</v>
      </c>
    </row>
    <row r="177" spans="1:6" ht="12.75">
      <c r="A177" s="1" t="s">
        <v>45</v>
      </c>
      <c r="B177" s="2">
        <v>100</v>
      </c>
      <c r="C177" s="5">
        <v>4</v>
      </c>
      <c r="D177" s="3" t="s">
        <v>11</v>
      </c>
      <c r="E177" s="6">
        <v>0.35</v>
      </c>
      <c r="F177" s="3" t="s">
        <v>36</v>
      </c>
    </row>
    <row r="178" spans="1:6" ht="12.75">
      <c r="A178" s="1" t="s">
        <v>268</v>
      </c>
      <c r="B178" s="2">
        <v>100</v>
      </c>
      <c r="C178" s="5">
        <v>8.5</v>
      </c>
      <c r="D178" s="3" t="s">
        <v>11</v>
      </c>
      <c r="E178" s="6">
        <v>0.99</v>
      </c>
      <c r="F178" s="3" t="s">
        <v>3</v>
      </c>
    </row>
    <row r="179" spans="1:6" ht="12.75">
      <c r="A179" s="1" t="s">
        <v>62</v>
      </c>
      <c r="B179" s="2">
        <v>100</v>
      </c>
      <c r="C179" s="5">
        <v>8</v>
      </c>
      <c r="D179" s="3" t="s">
        <v>11</v>
      </c>
      <c r="E179" s="6">
        <v>0.2621</v>
      </c>
      <c r="F179" s="3" t="s">
        <v>36</v>
      </c>
    </row>
    <row r="180" spans="1:6" ht="12.75">
      <c r="A180" s="1" t="s">
        <v>269</v>
      </c>
      <c r="B180" s="2">
        <v>85</v>
      </c>
      <c r="C180" s="5">
        <v>5.333</v>
      </c>
      <c r="D180" s="3" t="s">
        <v>11</v>
      </c>
      <c r="E180" s="6">
        <v>1.49</v>
      </c>
      <c r="F180" s="3" t="s">
        <v>3</v>
      </c>
    </row>
    <row r="181" spans="1:6" ht="12.75">
      <c r="A181" s="1" t="s">
        <v>270</v>
      </c>
      <c r="B181" s="2">
        <v>100</v>
      </c>
      <c r="C181" s="5">
        <v>12</v>
      </c>
      <c r="D181" s="3" t="s">
        <v>11</v>
      </c>
      <c r="E181" s="6">
        <v>2.34</v>
      </c>
      <c r="F181" s="3" t="s">
        <v>3</v>
      </c>
    </row>
    <row r="182" spans="1:6" ht="12.75">
      <c r="A182" s="1" t="s">
        <v>271</v>
      </c>
      <c r="B182" s="2">
        <v>81</v>
      </c>
      <c r="C182" s="5">
        <v>8</v>
      </c>
      <c r="D182" s="3" t="s">
        <v>11</v>
      </c>
      <c r="E182" s="6">
        <v>1</v>
      </c>
      <c r="F182" s="3" t="s">
        <v>3</v>
      </c>
    </row>
    <row r="183" spans="1:6" ht="12.75">
      <c r="A183" s="1" t="s">
        <v>272</v>
      </c>
      <c r="B183" s="2">
        <v>100</v>
      </c>
      <c r="C183" s="5">
        <v>8</v>
      </c>
      <c r="D183" s="3" t="s">
        <v>11</v>
      </c>
      <c r="E183" s="6">
        <v>1.19</v>
      </c>
      <c r="F183" s="3" t="s">
        <v>3</v>
      </c>
    </row>
    <row r="184" spans="1:6" ht="12.75">
      <c r="A184" s="1" t="s">
        <v>85</v>
      </c>
      <c r="B184" s="2">
        <v>100</v>
      </c>
      <c r="C184" s="5">
        <v>12</v>
      </c>
      <c r="D184" s="3" t="s">
        <v>88</v>
      </c>
      <c r="E184" s="22">
        <v>0.48</v>
      </c>
      <c r="F184" s="3" t="s">
        <v>86</v>
      </c>
    </row>
    <row r="185" spans="1:6" ht="12.75">
      <c r="A185" s="1" t="s">
        <v>91</v>
      </c>
      <c r="B185" s="2">
        <v>100</v>
      </c>
      <c r="C185" s="5">
        <v>16</v>
      </c>
      <c r="D185" s="3" t="s">
        <v>88</v>
      </c>
      <c r="E185" s="22">
        <v>0.52</v>
      </c>
      <c r="F185" s="3" t="s">
        <v>86</v>
      </c>
    </row>
    <row r="186" spans="1:6" ht="12.75">
      <c r="A186" s="1" t="s">
        <v>65</v>
      </c>
      <c r="B186" s="2">
        <v>100</v>
      </c>
      <c r="C186" s="5">
        <v>8</v>
      </c>
      <c r="D186" s="3" t="s">
        <v>11</v>
      </c>
      <c r="E186" s="6">
        <v>0.1984</v>
      </c>
      <c r="F186" s="3" t="s">
        <v>36</v>
      </c>
    </row>
    <row r="187" spans="1:6" ht="12.75">
      <c r="A187" s="1" t="s">
        <v>72</v>
      </c>
      <c r="B187" s="2">
        <v>85</v>
      </c>
      <c r="C187" s="5">
        <v>8</v>
      </c>
      <c r="D187" s="3" t="s">
        <v>11</v>
      </c>
      <c r="E187" s="21">
        <v>0.11</v>
      </c>
      <c r="F187" s="3" t="s">
        <v>36</v>
      </c>
    </row>
    <row r="188" spans="1:6" ht="12.75">
      <c r="A188" s="1" t="s">
        <v>273</v>
      </c>
      <c r="B188" s="2">
        <v>100</v>
      </c>
      <c r="C188" s="5">
        <v>12</v>
      </c>
      <c r="D188" s="3" t="s">
        <v>11</v>
      </c>
      <c r="E188" s="6">
        <v>1</v>
      </c>
      <c r="F188" s="3" t="s">
        <v>3</v>
      </c>
    </row>
    <row r="189" spans="1:6" ht="12.75">
      <c r="A189" s="1" t="s">
        <v>274</v>
      </c>
      <c r="B189" s="2">
        <v>100</v>
      </c>
      <c r="C189" s="5">
        <v>10.667</v>
      </c>
      <c r="D189" s="3" t="s">
        <v>11</v>
      </c>
      <c r="E189" s="6">
        <v>1</v>
      </c>
      <c r="F189" s="3" t="s">
        <v>3</v>
      </c>
    </row>
    <row r="190" spans="1:6" ht="12.75">
      <c r="A190" s="1" t="s">
        <v>275</v>
      </c>
      <c r="B190" s="2">
        <v>100</v>
      </c>
      <c r="C190" s="5">
        <v>9</v>
      </c>
      <c r="D190" s="3" t="s">
        <v>11</v>
      </c>
      <c r="E190" s="6">
        <v>1.1</v>
      </c>
      <c r="F190" s="3" t="s">
        <v>3</v>
      </c>
    </row>
    <row r="191" spans="1:6" ht="12.75">
      <c r="A191" s="1" t="s">
        <v>276</v>
      </c>
      <c r="B191" s="2">
        <v>100</v>
      </c>
      <c r="C191" s="5">
        <v>8</v>
      </c>
      <c r="D191" s="3" t="s">
        <v>11</v>
      </c>
      <c r="E191" s="6">
        <v>0.99</v>
      </c>
      <c r="F191" s="3" t="s">
        <v>3</v>
      </c>
    </row>
    <row r="192" spans="1:6" ht="12.75">
      <c r="A192" s="1" t="s">
        <v>277</v>
      </c>
      <c r="B192" s="2">
        <v>100</v>
      </c>
      <c r="C192" s="5">
        <v>8</v>
      </c>
      <c r="D192" s="3" t="s">
        <v>11</v>
      </c>
      <c r="E192" s="6">
        <v>1</v>
      </c>
      <c r="F192" s="3" t="s">
        <v>3</v>
      </c>
    </row>
    <row r="193" spans="1:6" ht="12.75">
      <c r="A193" s="1" t="s">
        <v>59</v>
      </c>
      <c r="B193" s="2">
        <v>100</v>
      </c>
      <c r="C193" s="5">
        <v>6.5</v>
      </c>
      <c r="D193" s="3" t="s">
        <v>11</v>
      </c>
      <c r="E193" s="6">
        <v>0.13</v>
      </c>
      <c r="F193" s="3" t="s">
        <v>36</v>
      </c>
    </row>
    <row r="194" spans="1:6" ht="12.75">
      <c r="A194" s="1" t="s">
        <v>278</v>
      </c>
      <c r="B194" s="2">
        <v>27</v>
      </c>
      <c r="C194" s="5">
        <v>8</v>
      </c>
      <c r="D194" s="3" t="s">
        <v>11</v>
      </c>
      <c r="E194" s="6">
        <v>1</v>
      </c>
      <c r="F194" s="3" t="s">
        <v>3</v>
      </c>
    </row>
    <row r="195" spans="1:6" ht="12.75">
      <c r="A195" s="1" t="s">
        <v>74</v>
      </c>
      <c r="B195" s="2">
        <v>90</v>
      </c>
      <c r="C195" s="5">
        <v>2.25</v>
      </c>
      <c r="D195" s="3" t="s">
        <v>11</v>
      </c>
      <c r="E195" s="21">
        <v>0.99</v>
      </c>
      <c r="F195" s="3" t="s">
        <v>50</v>
      </c>
    </row>
    <row r="196" spans="1:6" ht="12.75">
      <c r="A196" s="1" t="s">
        <v>279</v>
      </c>
      <c r="B196" s="2">
        <v>74</v>
      </c>
      <c r="C196" s="5">
        <v>2.25</v>
      </c>
      <c r="D196" s="3" t="s">
        <v>11</v>
      </c>
      <c r="E196" s="22">
        <v>22.45</v>
      </c>
      <c r="F196" s="3" t="s">
        <v>3</v>
      </c>
    </row>
    <row r="197" spans="1:6" ht="12.75">
      <c r="A197" s="1" t="s">
        <v>280</v>
      </c>
      <c r="B197" s="2">
        <v>74</v>
      </c>
      <c r="C197" s="5">
        <v>2.25</v>
      </c>
      <c r="D197" s="3" t="s">
        <v>11</v>
      </c>
      <c r="E197" s="6">
        <v>1</v>
      </c>
      <c r="F197" s="3" t="s">
        <v>3</v>
      </c>
    </row>
    <row r="198" spans="1:6" ht="12.75">
      <c r="A198" s="1" t="s">
        <v>281</v>
      </c>
      <c r="B198" s="2">
        <v>27</v>
      </c>
      <c r="C198" s="5">
        <v>8</v>
      </c>
      <c r="D198" s="3" t="s">
        <v>11</v>
      </c>
      <c r="E198" s="6">
        <v>1</v>
      </c>
      <c r="F198" s="3" t="s">
        <v>3</v>
      </c>
    </row>
    <row r="199" spans="1:6" ht="12.75">
      <c r="A199" s="1" t="s">
        <v>282</v>
      </c>
      <c r="B199" s="2">
        <v>100</v>
      </c>
      <c r="C199" s="5">
        <v>8</v>
      </c>
      <c r="D199" s="3" t="s">
        <v>11</v>
      </c>
      <c r="E199" s="21">
        <v>0.2671428571428572</v>
      </c>
      <c r="F199" s="3" t="s">
        <v>3</v>
      </c>
    </row>
    <row r="200" spans="1:6" ht="12.75">
      <c r="A200" s="1" t="s">
        <v>283</v>
      </c>
      <c r="B200" s="2">
        <v>100</v>
      </c>
      <c r="C200" s="5">
        <v>8</v>
      </c>
      <c r="D200" s="3" t="s">
        <v>11</v>
      </c>
      <c r="E200" s="21">
        <v>0.30142857142857143</v>
      </c>
      <c r="F200" s="3" t="s">
        <v>3</v>
      </c>
    </row>
    <row r="201" spans="1:6" ht="12.75">
      <c r="A201" s="1" t="s">
        <v>284</v>
      </c>
      <c r="B201" s="2">
        <v>100</v>
      </c>
      <c r="C201" s="5">
        <v>4</v>
      </c>
      <c r="D201" s="3" t="s">
        <v>11</v>
      </c>
      <c r="E201" s="22">
        <v>20.52</v>
      </c>
      <c r="F201" s="3" t="s">
        <v>3</v>
      </c>
    </row>
    <row r="202" spans="1:6" ht="12.75">
      <c r="A202" s="1" t="s">
        <v>285</v>
      </c>
      <c r="B202" s="2">
        <v>100</v>
      </c>
      <c r="C202" s="5">
        <v>8</v>
      </c>
      <c r="D202" s="3" t="s">
        <v>11</v>
      </c>
      <c r="E202" s="6">
        <v>1</v>
      </c>
      <c r="F202" s="3" t="s">
        <v>3</v>
      </c>
    </row>
    <row r="203" spans="1:6" ht="12.75">
      <c r="A203" s="1" t="s">
        <v>286</v>
      </c>
      <c r="B203" s="2">
        <v>100</v>
      </c>
      <c r="C203" s="5">
        <v>8</v>
      </c>
      <c r="D203" s="3" t="s">
        <v>11</v>
      </c>
      <c r="E203" s="6">
        <v>1.69</v>
      </c>
      <c r="F203" s="3" t="s">
        <v>3</v>
      </c>
    </row>
    <row r="204" spans="1:6" ht="12.75">
      <c r="A204" s="1" t="s">
        <v>287</v>
      </c>
      <c r="B204" s="2">
        <v>100</v>
      </c>
      <c r="C204" s="5">
        <v>8</v>
      </c>
      <c r="D204" s="3" t="s">
        <v>11</v>
      </c>
      <c r="E204" s="6">
        <v>1</v>
      </c>
      <c r="F204" s="3" t="s">
        <v>3</v>
      </c>
    </row>
    <row r="205" spans="1:6" ht="12.75">
      <c r="A205" s="1" t="s">
        <v>288</v>
      </c>
      <c r="B205" s="2">
        <v>100</v>
      </c>
      <c r="C205" s="5">
        <v>8</v>
      </c>
      <c r="D205" s="3" t="s">
        <v>11</v>
      </c>
      <c r="E205" s="6">
        <v>1</v>
      </c>
      <c r="F205" s="3" t="s">
        <v>3</v>
      </c>
    </row>
    <row r="206" spans="1:6" ht="12.75">
      <c r="A206" s="1" t="s">
        <v>61</v>
      </c>
      <c r="B206" s="2">
        <v>100</v>
      </c>
      <c r="C206" s="5">
        <v>0.23</v>
      </c>
      <c r="D206" s="3" t="s">
        <v>11</v>
      </c>
      <c r="E206" s="6">
        <v>0.14</v>
      </c>
      <c r="F206" s="3" t="s">
        <v>36</v>
      </c>
    </row>
    <row r="207" spans="1:6" ht="12.75">
      <c r="A207" s="1" t="s">
        <v>289</v>
      </c>
      <c r="B207" s="2">
        <v>86</v>
      </c>
      <c r="C207" s="5">
        <v>8</v>
      </c>
      <c r="D207" s="3" t="s">
        <v>11</v>
      </c>
      <c r="E207" s="6">
        <v>2.49</v>
      </c>
      <c r="F207" s="3" t="s">
        <v>261</v>
      </c>
    </row>
    <row r="208" spans="1:6" ht="12.75">
      <c r="A208" s="1" t="s">
        <v>110</v>
      </c>
      <c r="B208" s="2">
        <v>100</v>
      </c>
      <c r="C208" s="5">
        <v>8.5</v>
      </c>
      <c r="D208" s="3" t="s">
        <v>11</v>
      </c>
      <c r="E208" s="6">
        <v>1.85</v>
      </c>
      <c r="F208" s="3" t="s">
        <v>19</v>
      </c>
    </row>
    <row r="209" spans="1:6" ht="12.75">
      <c r="A209" s="1" t="s">
        <v>110</v>
      </c>
      <c r="B209" s="2">
        <v>100</v>
      </c>
      <c r="C209" s="5">
        <v>8.5</v>
      </c>
      <c r="D209" s="3" t="s">
        <v>11</v>
      </c>
      <c r="E209" s="6">
        <v>0.38</v>
      </c>
      <c r="F209" s="3" t="s">
        <v>3</v>
      </c>
    </row>
    <row r="210" spans="1:6" ht="12.75">
      <c r="A210" s="1" t="s">
        <v>290</v>
      </c>
      <c r="B210" s="2">
        <v>100</v>
      </c>
      <c r="C210" s="5">
        <v>10.667</v>
      </c>
      <c r="D210" s="3" t="s">
        <v>11</v>
      </c>
      <c r="E210" s="6">
        <v>1</v>
      </c>
      <c r="F210" s="3" t="s">
        <v>3</v>
      </c>
    </row>
    <row r="211" spans="1:6" ht="12.75">
      <c r="A211" s="1" t="s">
        <v>291</v>
      </c>
      <c r="B211" s="2">
        <v>100</v>
      </c>
      <c r="C211" s="5">
        <v>9</v>
      </c>
      <c r="D211" s="3" t="s">
        <v>11</v>
      </c>
      <c r="E211" s="6">
        <v>1</v>
      </c>
      <c r="F211" s="3" t="s">
        <v>3</v>
      </c>
    </row>
    <row r="212" spans="1:6" ht="12.75">
      <c r="A212" s="1" t="s">
        <v>292</v>
      </c>
      <c r="B212" s="2">
        <v>100</v>
      </c>
      <c r="C212" s="5">
        <v>4</v>
      </c>
      <c r="D212" s="3" t="s">
        <v>11</v>
      </c>
      <c r="E212" s="6">
        <v>1.2</v>
      </c>
      <c r="F212" s="3" t="s">
        <v>3</v>
      </c>
    </row>
    <row r="213" spans="1:6" ht="12.75">
      <c r="A213" s="1" t="s">
        <v>293</v>
      </c>
      <c r="B213" s="2">
        <v>100</v>
      </c>
      <c r="C213" s="5">
        <v>8</v>
      </c>
      <c r="D213" s="3" t="s">
        <v>11</v>
      </c>
      <c r="E213" s="6">
        <v>1</v>
      </c>
      <c r="F213" s="3" t="s">
        <v>3</v>
      </c>
    </row>
    <row r="214" spans="1:6" ht="12.75">
      <c r="A214" s="1" t="s">
        <v>294</v>
      </c>
      <c r="B214" s="2">
        <v>100</v>
      </c>
      <c r="C214" s="5">
        <v>8</v>
      </c>
      <c r="D214" s="3" t="s">
        <v>11</v>
      </c>
      <c r="E214" s="22">
        <v>15</v>
      </c>
      <c r="F214" s="3" t="s">
        <v>3</v>
      </c>
    </row>
    <row r="215" spans="1:6" ht="12.75">
      <c r="A215" s="1" t="s">
        <v>295</v>
      </c>
      <c r="B215" s="2">
        <v>100</v>
      </c>
      <c r="C215" s="5">
        <v>12</v>
      </c>
      <c r="D215" s="3" t="s">
        <v>11</v>
      </c>
      <c r="E215" s="6">
        <v>1</v>
      </c>
      <c r="F215" s="3" t="s">
        <v>3</v>
      </c>
    </row>
    <row r="216" spans="1:6" ht="12.75">
      <c r="A216" s="1" t="s">
        <v>75</v>
      </c>
      <c r="B216" s="2">
        <v>100</v>
      </c>
      <c r="C216" s="5">
        <v>4.21</v>
      </c>
      <c r="D216" s="3" t="s">
        <v>11</v>
      </c>
      <c r="E216" s="6">
        <v>0.1494</v>
      </c>
      <c r="F216" s="3" t="s">
        <v>36</v>
      </c>
    </row>
    <row r="217" spans="1:6" ht="12.75">
      <c r="A217" s="1" t="s">
        <v>76</v>
      </c>
      <c r="B217" s="2">
        <v>100</v>
      </c>
      <c r="C217" s="5">
        <v>8</v>
      </c>
      <c r="D217" s="3" t="s">
        <v>11</v>
      </c>
      <c r="E217" s="6">
        <v>0.2172</v>
      </c>
      <c r="F217" s="3" t="s">
        <v>36</v>
      </c>
    </row>
    <row r="218" spans="1:6" ht="12.75">
      <c r="A218" s="1" t="s">
        <v>296</v>
      </c>
      <c r="B218" s="2">
        <v>97</v>
      </c>
      <c r="C218" s="5">
        <v>8</v>
      </c>
      <c r="D218" s="3" t="s">
        <v>11</v>
      </c>
      <c r="E218" s="22">
        <v>2.03</v>
      </c>
      <c r="F218" s="3" t="s">
        <v>3</v>
      </c>
    </row>
    <row r="219" spans="1:6" ht="12.75">
      <c r="A219" s="1" t="s">
        <v>297</v>
      </c>
      <c r="B219" s="2">
        <v>97</v>
      </c>
      <c r="C219" s="5">
        <v>8</v>
      </c>
      <c r="D219" s="3" t="s">
        <v>11</v>
      </c>
      <c r="E219" s="22">
        <v>5.2</v>
      </c>
      <c r="F219" s="3" t="s">
        <v>3</v>
      </c>
    </row>
    <row r="220" spans="1:6" ht="12.75">
      <c r="A220" s="1" t="s">
        <v>298</v>
      </c>
      <c r="B220" s="2">
        <v>97</v>
      </c>
      <c r="C220" s="5">
        <v>8</v>
      </c>
      <c r="D220" s="3" t="s">
        <v>11</v>
      </c>
      <c r="E220" s="22">
        <v>5.1</v>
      </c>
      <c r="F220" s="3" t="s">
        <v>3</v>
      </c>
    </row>
    <row r="221" spans="1:6" ht="12.75">
      <c r="A221" s="1" t="s">
        <v>299</v>
      </c>
      <c r="B221" s="2">
        <v>97</v>
      </c>
      <c r="C221" s="5">
        <v>8</v>
      </c>
      <c r="D221" s="3" t="s">
        <v>11</v>
      </c>
      <c r="E221" s="22">
        <v>4.9</v>
      </c>
      <c r="F221" s="3" t="s">
        <v>3</v>
      </c>
    </row>
    <row r="222" spans="1:6" ht="12.75">
      <c r="A222" s="1" t="s">
        <v>300</v>
      </c>
      <c r="B222" s="2">
        <v>97</v>
      </c>
      <c r="C222" s="5">
        <v>8</v>
      </c>
      <c r="D222" s="3" t="s">
        <v>11</v>
      </c>
      <c r="E222" s="22">
        <v>4.09</v>
      </c>
      <c r="F222" s="3" t="s">
        <v>3</v>
      </c>
    </row>
    <row r="223" spans="1:6" ht="12.75">
      <c r="A223" s="1" t="s">
        <v>71</v>
      </c>
      <c r="B223" s="2">
        <v>85</v>
      </c>
      <c r="C223" s="5">
        <v>8</v>
      </c>
      <c r="D223" s="3" t="s">
        <v>11</v>
      </c>
      <c r="E223" s="21">
        <v>0.1121</v>
      </c>
      <c r="F223" s="3" t="s">
        <v>36</v>
      </c>
    </row>
    <row r="224" spans="1:6" ht="12.75">
      <c r="A224" s="1" t="s">
        <v>71</v>
      </c>
      <c r="B224" s="2">
        <v>97</v>
      </c>
      <c r="C224" s="5">
        <v>8</v>
      </c>
      <c r="D224" s="3" t="s">
        <v>11</v>
      </c>
      <c r="E224" s="6">
        <v>1</v>
      </c>
      <c r="F224" s="3" t="s">
        <v>3</v>
      </c>
    </row>
    <row r="225" spans="1:6" ht="12.75">
      <c r="A225" s="1" t="s">
        <v>301</v>
      </c>
      <c r="B225" s="2">
        <v>100</v>
      </c>
      <c r="C225" s="5">
        <v>6.4</v>
      </c>
      <c r="D225" s="3" t="s">
        <v>11</v>
      </c>
      <c r="E225" s="6">
        <v>1</v>
      </c>
      <c r="F225" s="3" t="s">
        <v>3</v>
      </c>
    </row>
    <row r="226" spans="1:6" ht="12.75">
      <c r="A226" s="1" t="s">
        <v>302</v>
      </c>
      <c r="B226" s="2">
        <v>100</v>
      </c>
      <c r="C226" s="5">
        <v>8</v>
      </c>
      <c r="D226" s="3" t="s">
        <v>11</v>
      </c>
      <c r="E226" s="6">
        <v>3.33</v>
      </c>
      <c r="F226" s="3" t="s">
        <v>3</v>
      </c>
    </row>
    <row r="227" spans="1:6" ht="12.75">
      <c r="A227" s="1" t="s">
        <v>303</v>
      </c>
      <c r="B227" s="2">
        <v>100</v>
      </c>
      <c r="C227" s="5">
        <v>8</v>
      </c>
      <c r="D227" s="3" t="s">
        <v>11</v>
      </c>
      <c r="E227" s="6">
        <v>6.85</v>
      </c>
      <c r="F227" s="3" t="s">
        <v>3</v>
      </c>
    </row>
    <row r="228" spans="1:6" ht="12.75">
      <c r="A228" s="1" t="s">
        <v>304</v>
      </c>
      <c r="B228" s="2">
        <v>100</v>
      </c>
      <c r="C228" s="5">
        <v>3.5</v>
      </c>
      <c r="D228" s="3" t="s">
        <v>11</v>
      </c>
      <c r="E228" s="6">
        <v>1</v>
      </c>
      <c r="F228" s="3" t="s">
        <v>3</v>
      </c>
    </row>
    <row r="229" spans="1:6" ht="12.75">
      <c r="A229" s="1" t="s">
        <v>305</v>
      </c>
      <c r="B229" s="2">
        <v>100</v>
      </c>
      <c r="C229" s="5">
        <v>8</v>
      </c>
      <c r="D229" s="3" t="s">
        <v>11</v>
      </c>
      <c r="E229" s="6">
        <v>1</v>
      </c>
      <c r="F229" s="3" t="s">
        <v>3</v>
      </c>
    </row>
    <row r="230" spans="1:6" ht="12.75">
      <c r="A230" s="1" t="s">
        <v>306</v>
      </c>
      <c r="B230" s="2">
        <v>100</v>
      </c>
      <c r="C230" s="5">
        <v>8</v>
      </c>
      <c r="D230" s="3" t="s">
        <v>11</v>
      </c>
      <c r="E230" s="6">
        <v>0.74</v>
      </c>
      <c r="F230" s="3" t="s">
        <v>3</v>
      </c>
    </row>
    <row r="231" spans="1:6" ht="12.75">
      <c r="A231" s="1" t="s">
        <v>307</v>
      </c>
      <c r="B231" s="2">
        <v>86</v>
      </c>
      <c r="C231" s="5">
        <v>8</v>
      </c>
      <c r="D231" s="3" t="s">
        <v>11</v>
      </c>
      <c r="E231" s="6">
        <v>1</v>
      </c>
      <c r="F231" s="3" t="s">
        <v>3</v>
      </c>
    </row>
    <row r="232" spans="1:6" ht="12.75">
      <c r="A232" s="1" t="s">
        <v>308</v>
      </c>
      <c r="B232" s="2">
        <v>100</v>
      </c>
      <c r="C232" s="5">
        <v>5.333</v>
      </c>
      <c r="D232" s="3" t="s">
        <v>11</v>
      </c>
      <c r="E232" s="6">
        <v>1</v>
      </c>
      <c r="F232" s="3" t="s">
        <v>3</v>
      </c>
    </row>
    <row r="233" spans="1:6" ht="12.75">
      <c r="A233" s="1" t="s">
        <v>309</v>
      </c>
      <c r="B233" s="2">
        <v>100</v>
      </c>
      <c r="C233" s="5">
        <v>4.5</v>
      </c>
      <c r="D233" s="3" t="s">
        <v>11</v>
      </c>
      <c r="E233" s="6">
        <v>1</v>
      </c>
      <c r="F233" s="3" t="s">
        <v>3</v>
      </c>
    </row>
    <row r="234" spans="1:6" ht="12.75">
      <c r="A234" s="1" t="s">
        <v>310</v>
      </c>
      <c r="B234" s="2">
        <v>100</v>
      </c>
      <c r="C234" s="5">
        <v>4</v>
      </c>
      <c r="D234" s="3" t="s">
        <v>11</v>
      </c>
      <c r="E234" s="6">
        <v>13.29</v>
      </c>
      <c r="F234" s="3" t="s">
        <v>3</v>
      </c>
    </row>
    <row r="235" spans="1:6" ht="12.75">
      <c r="A235" s="1" t="s">
        <v>311</v>
      </c>
      <c r="B235" s="2">
        <v>100</v>
      </c>
      <c r="C235" s="5">
        <v>8</v>
      </c>
      <c r="D235" s="3" t="s">
        <v>11</v>
      </c>
      <c r="E235" s="21">
        <v>0.2677777777777778</v>
      </c>
      <c r="F235" s="3" t="s">
        <v>3</v>
      </c>
    </row>
    <row r="236" spans="1:6" ht="12.75">
      <c r="A236" s="1" t="s">
        <v>312</v>
      </c>
      <c r="B236" s="2">
        <v>100</v>
      </c>
      <c r="C236" s="5">
        <v>8</v>
      </c>
      <c r="D236" s="3" t="s">
        <v>11</v>
      </c>
      <c r="E236" s="6">
        <v>0.43</v>
      </c>
      <c r="F236" s="3" t="s">
        <v>3</v>
      </c>
    </row>
    <row r="237" spans="1:6" ht="12.75">
      <c r="A237" s="1" t="s">
        <v>313</v>
      </c>
      <c r="B237" s="2">
        <v>100</v>
      </c>
      <c r="C237" s="5">
        <v>8</v>
      </c>
      <c r="D237" s="3" t="s">
        <v>11</v>
      </c>
      <c r="E237" s="21">
        <v>2.41</v>
      </c>
      <c r="F237" s="3" t="s">
        <v>3</v>
      </c>
    </row>
    <row r="238" spans="1:6" ht="12.75">
      <c r="A238" s="1" t="s">
        <v>314</v>
      </c>
      <c r="B238" s="2">
        <v>100</v>
      </c>
      <c r="C238" s="5">
        <v>8</v>
      </c>
      <c r="D238" s="3" t="s">
        <v>11</v>
      </c>
      <c r="E238" s="6">
        <v>1</v>
      </c>
      <c r="F238" s="3" t="s">
        <v>3</v>
      </c>
    </row>
    <row r="239" spans="1:6" ht="12.75">
      <c r="A239" s="1" t="s">
        <v>315</v>
      </c>
      <c r="B239" s="2">
        <v>100</v>
      </c>
      <c r="C239" s="5">
        <v>8</v>
      </c>
      <c r="D239" s="3" t="s">
        <v>11</v>
      </c>
      <c r="E239" s="6">
        <v>0.56</v>
      </c>
      <c r="F239" s="3" t="s">
        <v>3</v>
      </c>
    </row>
    <row r="240" spans="1:6" ht="12.75">
      <c r="A240" s="1" t="s">
        <v>316</v>
      </c>
      <c r="B240" s="2">
        <v>78</v>
      </c>
      <c r="C240" s="5">
        <v>8</v>
      </c>
      <c r="D240" s="3" t="s">
        <v>11</v>
      </c>
      <c r="E240" s="6">
        <v>1</v>
      </c>
      <c r="F240" s="3" t="s">
        <v>3</v>
      </c>
    </row>
    <row r="241" spans="1:6" ht="12.75">
      <c r="A241" s="1" t="s">
        <v>89</v>
      </c>
      <c r="B241" s="2">
        <v>85</v>
      </c>
      <c r="C241" s="5">
        <v>6.5</v>
      </c>
      <c r="D241" s="3" t="s">
        <v>11</v>
      </c>
      <c r="E241" s="21">
        <v>0.0484</v>
      </c>
      <c r="F241" s="3" t="s">
        <v>36</v>
      </c>
    </row>
    <row r="242" spans="1:6" ht="12.75">
      <c r="A242" s="1" t="s">
        <v>44</v>
      </c>
      <c r="B242" s="2">
        <v>100</v>
      </c>
      <c r="C242" s="5">
        <v>4</v>
      </c>
      <c r="D242" s="3" t="s">
        <v>11</v>
      </c>
      <c r="E242" s="6">
        <v>0.4</v>
      </c>
      <c r="F242" s="3" t="s">
        <v>36</v>
      </c>
    </row>
    <row r="243" spans="1:6" ht="12.75">
      <c r="A243" s="1" t="s">
        <v>317</v>
      </c>
      <c r="B243" s="2">
        <v>89</v>
      </c>
      <c r="C243" s="5">
        <v>6.5</v>
      </c>
      <c r="D243" s="3" t="s">
        <v>11</v>
      </c>
      <c r="E243" s="6">
        <v>0.48</v>
      </c>
      <c r="F243" s="3" t="s">
        <v>3</v>
      </c>
    </row>
    <row r="244" spans="1:6" ht="12.75">
      <c r="A244" s="1" t="s">
        <v>318</v>
      </c>
      <c r="B244" s="2">
        <v>89</v>
      </c>
      <c r="C244" s="5">
        <v>6.5</v>
      </c>
      <c r="D244" s="3" t="s">
        <v>11</v>
      </c>
      <c r="E244" s="6">
        <v>0.6</v>
      </c>
      <c r="F244" s="3" t="s">
        <v>3</v>
      </c>
    </row>
    <row r="245" spans="1:6" ht="12.75">
      <c r="A245" s="1" t="s">
        <v>319</v>
      </c>
      <c r="B245" s="2">
        <v>100</v>
      </c>
      <c r="C245" s="5">
        <v>8</v>
      </c>
      <c r="D245" s="3" t="s">
        <v>11</v>
      </c>
      <c r="E245" s="6">
        <v>0.33</v>
      </c>
      <c r="F245" s="3" t="s">
        <v>3</v>
      </c>
    </row>
    <row r="246" spans="1:6" ht="12.75">
      <c r="A246" s="1" t="s">
        <v>320</v>
      </c>
      <c r="B246" s="2">
        <v>100</v>
      </c>
      <c r="C246" s="5">
        <v>8</v>
      </c>
      <c r="D246" s="3" t="s">
        <v>11</v>
      </c>
      <c r="E246" s="6">
        <v>0.43</v>
      </c>
      <c r="F246" s="3" t="s">
        <v>3</v>
      </c>
    </row>
    <row r="247" spans="1:6" ht="12.75">
      <c r="A247" s="1" t="s">
        <v>321</v>
      </c>
      <c r="B247" s="2">
        <v>100</v>
      </c>
      <c r="C247" s="5">
        <v>8</v>
      </c>
      <c r="D247" s="3" t="s">
        <v>11</v>
      </c>
      <c r="E247" s="6">
        <v>1.81</v>
      </c>
      <c r="F247" s="3" t="s">
        <v>3</v>
      </c>
    </row>
    <row r="248" spans="1:6" ht="12.75">
      <c r="A248" s="1" t="s">
        <v>322</v>
      </c>
      <c r="B248" s="2">
        <v>100</v>
      </c>
      <c r="C248" s="5">
        <v>8</v>
      </c>
      <c r="D248" s="3" t="s">
        <v>11</v>
      </c>
      <c r="E248" s="6">
        <v>0.31</v>
      </c>
      <c r="F248" s="3" t="s">
        <v>3</v>
      </c>
    </row>
    <row r="249" spans="1:6" ht="12.75">
      <c r="A249" s="1" t="s">
        <v>323</v>
      </c>
      <c r="B249" s="2">
        <v>100</v>
      </c>
      <c r="C249" s="5">
        <v>8</v>
      </c>
      <c r="D249" s="3" t="s">
        <v>11</v>
      </c>
      <c r="E249" s="6">
        <v>1.19</v>
      </c>
      <c r="F249" s="3" t="s">
        <v>3</v>
      </c>
    </row>
    <row r="250" spans="1:6" ht="12.75">
      <c r="A250" s="1" t="s">
        <v>92</v>
      </c>
      <c r="B250" s="2">
        <v>100</v>
      </c>
      <c r="C250" s="5">
        <v>2.5</v>
      </c>
      <c r="D250" s="3" t="s">
        <v>11</v>
      </c>
      <c r="E250" s="21">
        <v>1.2</v>
      </c>
      <c r="F250" s="3" t="s">
        <v>36</v>
      </c>
    </row>
    <row r="251" spans="1:6" ht="12.75">
      <c r="A251" s="1" t="s">
        <v>324</v>
      </c>
      <c r="B251" s="2">
        <v>100</v>
      </c>
      <c r="C251" s="5">
        <v>4</v>
      </c>
      <c r="D251" s="3" t="s">
        <v>11</v>
      </c>
      <c r="E251" s="6">
        <v>5.74</v>
      </c>
      <c r="F251" s="3" t="s">
        <v>3</v>
      </c>
    </row>
    <row r="252" spans="1:6" ht="12.75">
      <c r="A252" s="1" t="s">
        <v>325</v>
      </c>
      <c r="B252" s="2">
        <v>95</v>
      </c>
      <c r="C252" s="5">
        <v>8</v>
      </c>
      <c r="D252" s="3" t="s">
        <v>11</v>
      </c>
      <c r="E252" s="6">
        <v>1</v>
      </c>
      <c r="F252" s="3" t="s">
        <v>3</v>
      </c>
    </row>
    <row r="253" spans="1:6" ht="12.75">
      <c r="A253" s="1" t="s">
        <v>326</v>
      </c>
      <c r="B253" s="2">
        <v>100</v>
      </c>
      <c r="C253" s="5">
        <v>8</v>
      </c>
      <c r="D253" s="3" t="s">
        <v>11</v>
      </c>
      <c r="E253" s="6">
        <v>1</v>
      </c>
      <c r="F253" s="3" t="s">
        <v>3</v>
      </c>
    </row>
    <row r="254" spans="1:6" ht="12.75">
      <c r="A254" s="1" t="s">
        <v>93</v>
      </c>
      <c r="B254" s="2">
        <v>100</v>
      </c>
      <c r="C254" s="5">
        <v>0.88</v>
      </c>
      <c r="D254" s="3" t="s">
        <v>11</v>
      </c>
      <c r="E254" s="21">
        <v>1.08</v>
      </c>
      <c r="F254" s="3" t="s">
        <v>36</v>
      </c>
    </row>
    <row r="255" spans="1:6" ht="12.75">
      <c r="A255" s="1" t="s">
        <v>327</v>
      </c>
      <c r="B255" s="2">
        <v>76</v>
      </c>
      <c r="C255" s="5">
        <v>1</v>
      </c>
      <c r="D255" s="3" t="s">
        <v>11</v>
      </c>
      <c r="E255" s="6">
        <v>15.92</v>
      </c>
      <c r="F255" s="3" t="s">
        <v>3</v>
      </c>
    </row>
    <row r="256" spans="1:6" ht="12.75">
      <c r="A256" s="1" t="s">
        <v>328</v>
      </c>
      <c r="B256" s="2">
        <v>76</v>
      </c>
      <c r="C256" s="5">
        <v>8</v>
      </c>
      <c r="D256" s="3" t="s">
        <v>11</v>
      </c>
      <c r="E256" s="6">
        <v>0.91</v>
      </c>
      <c r="F256" s="3" t="s">
        <v>3</v>
      </c>
    </row>
    <row r="257" spans="1:6" ht="12.75">
      <c r="A257" s="1" t="s">
        <v>329</v>
      </c>
      <c r="B257" s="2">
        <v>76</v>
      </c>
      <c r="C257" s="5">
        <v>8</v>
      </c>
      <c r="D257" s="3" t="s">
        <v>11</v>
      </c>
      <c r="E257" s="6">
        <v>0.36</v>
      </c>
      <c r="F257" s="3" t="s">
        <v>3</v>
      </c>
    </row>
    <row r="258" spans="1:6" ht="12.75">
      <c r="A258" s="1" t="s">
        <v>330</v>
      </c>
      <c r="B258" s="2">
        <v>76</v>
      </c>
      <c r="C258" s="5">
        <v>8</v>
      </c>
      <c r="D258" s="3" t="s">
        <v>11</v>
      </c>
      <c r="E258" s="6">
        <v>0.75</v>
      </c>
      <c r="F258" s="3" t="s">
        <v>3</v>
      </c>
    </row>
    <row r="259" spans="1:6" ht="12.75">
      <c r="A259" s="1" t="s">
        <v>331</v>
      </c>
      <c r="B259" s="2">
        <v>76</v>
      </c>
      <c r="C259" s="5">
        <v>8</v>
      </c>
      <c r="D259" s="3" t="s">
        <v>11</v>
      </c>
      <c r="E259" s="6">
        <v>0.43</v>
      </c>
      <c r="F259" s="3" t="s">
        <v>3</v>
      </c>
    </row>
    <row r="260" spans="1:6" ht="12.75">
      <c r="A260" s="1" t="s">
        <v>332</v>
      </c>
      <c r="B260" s="2">
        <v>100</v>
      </c>
      <c r="C260" s="5">
        <v>9</v>
      </c>
      <c r="D260" s="3" t="s">
        <v>11</v>
      </c>
      <c r="E260" s="6">
        <v>1</v>
      </c>
      <c r="F260" s="3" t="s">
        <v>3</v>
      </c>
    </row>
    <row r="261" spans="1:6" ht="12.75">
      <c r="A261" s="1" t="s">
        <v>333</v>
      </c>
      <c r="B261" s="2">
        <v>100</v>
      </c>
      <c r="C261" s="5">
        <v>9</v>
      </c>
      <c r="D261" s="3" t="s">
        <v>11</v>
      </c>
      <c r="E261" s="21">
        <v>0.51876</v>
      </c>
      <c r="F261" s="3" t="s">
        <v>3</v>
      </c>
    </row>
    <row r="262" spans="1:6" ht="12.75">
      <c r="A262" s="1" t="s">
        <v>334</v>
      </c>
      <c r="B262" s="2">
        <v>100</v>
      </c>
      <c r="C262" s="5">
        <v>9</v>
      </c>
      <c r="D262" s="3" t="s">
        <v>11</v>
      </c>
      <c r="E262" s="21">
        <v>0.550625</v>
      </c>
      <c r="F262" s="3" t="s">
        <v>3</v>
      </c>
    </row>
    <row r="263" spans="1:6" ht="12.75">
      <c r="A263" s="1" t="s">
        <v>335</v>
      </c>
      <c r="B263" s="2">
        <v>100</v>
      </c>
      <c r="C263" s="5">
        <v>5</v>
      </c>
      <c r="D263" s="3" t="s">
        <v>11</v>
      </c>
      <c r="E263" s="6">
        <v>1</v>
      </c>
      <c r="F263" s="3" t="s">
        <v>3</v>
      </c>
    </row>
    <row r="264" spans="1:6" ht="12.75">
      <c r="A264" s="1" t="s">
        <v>336</v>
      </c>
      <c r="B264" s="2">
        <v>100</v>
      </c>
      <c r="C264" s="5">
        <v>8</v>
      </c>
      <c r="D264" s="3" t="s">
        <v>11</v>
      </c>
      <c r="E264" s="6">
        <v>0.68</v>
      </c>
      <c r="F264" s="3" t="s">
        <v>3</v>
      </c>
    </row>
    <row r="265" spans="1:6" ht="12.75">
      <c r="A265" s="1" t="s">
        <v>337</v>
      </c>
      <c r="B265" s="2">
        <v>100</v>
      </c>
      <c r="C265" s="5">
        <v>6.5</v>
      </c>
      <c r="D265" s="3" t="s">
        <v>11</v>
      </c>
      <c r="E265" s="6">
        <v>0.4</v>
      </c>
      <c r="F265" s="3" t="s">
        <v>3</v>
      </c>
    </row>
    <row r="266" spans="1:6" ht="12.75">
      <c r="A266" s="1" t="s">
        <v>338</v>
      </c>
      <c r="B266" s="2">
        <v>78</v>
      </c>
      <c r="C266" s="5">
        <v>8</v>
      </c>
      <c r="D266" s="3" t="s">
        <v>11</v>
      </c>
      <c r="E266" s="6">
        <v>0.48</v>
      </c>
      <c r="F266" s="3" t="s">
        <v>3</v>
      </c>
    </row>
    <row r="267" spans="1:6" ht="12.75">
      <c r="A267" s="1" t="s">
        <v>339</v>
      </c>
      <c r="B267" s="2">
        <v>78</v>
      </c>
      <c r="C267" s="5">
        <v>8</v>
      </c>
      <c r="D267" s="3" t="s">
        <v>11</v>
      </c>
      <c r="E267" s="6">
        <v>0.46</v>
      </c>
      <c r="F267" s="3" t="s">
        <v>3</v>
      </c>
    </row>
    <row r="268" spans="1:6" ht="12.75">
      <c r="A268" s="1" t="s">
        <v>340</v>
      </c>
      <c r="B268" s="2">
        <v>78</v>
      </c>
      <c r="C268" s="5">
        <v>8</v>
      </c>
      <c r="D268" s="3" t="s">
        <v>11</v>
      </c>
      <c r="E268" s="6">
        <v>0.48</v>
      </c>
      <c r="F268" s="3" t="s">
        <v>3</v>
      </c>
    </row>
    <row r="269" spans="1:6" ht="12.75">
      <c r="A269" s="1" t="s">
        <v>341</v>
      </c>
      <c r="B269" s="2">
        <v>100</v>
      </c>
      <c r="C269" s="5">
        <v>8</v>
      </c>
      <c r="D269" s="3" t="s">
        <v>11</v>
      </c>
      <c r="E269" s="6">
        <v>1</v>
      </c>
      <c r="F269" s="3" t="s">
        <v>3</v>
      </c>
    </row>
    <row r="270" spans="1:6" ht="12.75">
      <c r="A270" s="1" t="s">
        <v>342</v>
      </c>
      <c r="B270" s="2">
        <v>78</v>
      </c>
      <c r="C270" s="5">
        <v>6.75</v>
      </c>
      <c r="D270" s="3" t="s">
        <v>11</v>
      </c>
      <c r="E270" s="6">
        <v>1</v>
      </c>
      <c r="F270" s="3" t="s">
        <v>3</v>
      </c>
    </row>
    <row r="271" spans="1:6" ht="12.75">
      <c r="A271" s="1" t="s">
        <v>343</v>
      </c>
      <c r="B271" s="2">
        <v>78</v>
      </c>
      <c r="C271" s="5">
        <v>8</v>
      </c>
      <c r="D271" s="3" t="s">
        <v>11</v>
      </c>
      <c r="E271" s="6">
        <v>0.36</v>
      </c>
      <c r="F271" s="3" t="s">
        <v>3</v>
      </c>
    </row>
    <row r="272" spans="1:6" ht="12.75">
      <c r="A272" s="1" t="s">
        <v>344</v>
      </c>
      <c r="B272" s="2">
        <v>100</v>
      </c>
      <c r="C272" s="5">
        <v>8</v>
      </c>
      <c r="D272" s="3" t="s">
        <v>11</v>
      </c>
      <c r="E272" s="6">
        <v>0.3</v>
      </c>
      <c r="F272" s="3" t="s">
        <v>3</v>
      </c>
    </row>
    <row r="273" spans="1:6" ht="12.75">
      <c r="A273" s="1" t="s">
        <v>345</v>
      </c>
      <c r="B273" s="2">
        <v>100</v>
      </c>
      <c r="C273" s="5">
        <v>4.5</v>
      </c>
      <c r="D273" s="3" t="s">
        <v>11</v>
      </c>
      <c r="E273" s="6">
        <v>6.12</v>
      </c>
      <c r="F273" s="3" t="s">
        <v>3</v>
      </c>
    </row>
    <row r="274" spans="1:6" ht="12.75">
      <c r="A274" s="1" t="s">
        <v>346</v>
      </c>
      <c r="B274" s="2">
        <v>100</v>
      </c>
      <c r="C274" s="5">
        <v>8</v>
      </c>
      <c r="D274" s="3" t="s">
        <v>11</v>
      </c>
      <c r="E274" s="6">
        <v>0.99</v>
      </c>
      <c r="F274" s="3" t="s">
        <v>3</v>
      </c>
    </row>
    <row r="275" spans="1:6" ht="12.75">
      <c r="A275" s="1" t="s">
        <v>347</v>
      </c>
      <c r="B275" s="2">
        <v>100</v>
      </c>
      <c r="C275" s="5">
        <v>4</v>
      </c>
      <c r="D275" s="3" t="s">
        <v>11</v>
      </c>
      <c r="E275" s="6">
        <v>4.59</v>
      </c>
      <c r="F275" s="3" t="s">
        <v>3</v>
      </c>
    </row>
    <row r="276" spans="1:6" ht="12.75">
      <c r="A276" s="1" t="s">
        <v>348</v>
      </c>
      <c r="B276" s="2">
        <v>100</v>
      </c>
      <c r="C276" s="5">
        <v>4</v>
      </c>
      <c r="D276" s="3" t="s">
        <v>11</v>
      </c>
      <c r="E276" s="6">
        <v>13.51</v>
      </c>
      <c r="F276" s="3" t="s">
        <v>3</v>
      </c>
    </row>
    <row r="277" spans="1:6" ht="12.75">
      <c r="A277" s="1" t="s">
        <v>64</v>
      </c>
      <c r="B277" s="2">
        <v>100</v>
      </c>
      <c r="C277" s="5">
        <v>4</v>
      </c>
      <c r="D277" s="3" t="s">
        <v>11</v>
      </c>
      <c r="E277" s="6">
        <v>0.2434</v>
      </c>
      <c r="F277" s="3" t="s">
        <v>36</v>
      </c>
    </row>
    <row r="278" spans="1:6" ht="12.75">
      <c r="A278" s="1" t="s">
        <v>349</v>
      </c>
      <c r="B278" s="2">
        <v>100</v>
      </c>
      <c r="C278" s="5">
        <v>8</v>
      </c>
      <c r="D278" s="3" t="s">
        <v>11</v>
      </c>
      <c r="E278" s="22">
        <v>1.96</v>
      </c>
      <c r="F278" s="3" t="s">
        <v>3</v>
      </c>
    </row>
    <row r="279" spans="1:6" ht="12.75">
      <c r="A279" s="1" t="s">
        <v>350</v>
      </c>
      <c r="B279" s="2">
        <v>82</v>
      </c>
      <c r="C279" s="5">
        <v>5.333</v>
      </c>
      <c r="D279" s="3" t="s">
        <v>11</v>
      </c>
      <c r="E279" s="6">
        <v>1.32</v>
      </c>
      <c r="F279" s="3" t="s">
        <v>3</v>
      </c>
    </row>
    <row r="280" spans="1:6" ht="12.75">
      <c r="A280" s="1" t="s">
        <v>351</v>
      </c>
      <c r="B280" s="2">
        <v>82</v>
      </c>
      <c r="C280" s="5">
        <v>5.333</v>
      </c>
      <c r="D280" s="3" t="s">
        <v>11</v>
      </c>
      <c r="E280" s="6">
        <v>2.6</v>
      </c>
      <c r="F280" s="3" t="s">
        <v>3</v>
      </c>
    </row>
    <row r="281" spans="1:6" ht="12.75">
      <c r="A281" s="1" t="s">
        <v>352</v>
      </c>
      <c r="B281" s="2">
        <v>82</v>
      </c>
      <c r="C281" s="5">
        <v>5.333</v>
      </c>
      <c r="D281" s="3" t="s">
        <v>11</v>
      </c>
      <c r="E281" s="6">
        <v>2.6</v>
      </c>
      <c r="F281" s="3" t="s">
        <v>3</v>
      </c>
    </row>
    <row r="282" spans="1:6" ht="12.75">
      <c r="A282" s="1" t="s">
        <v>353</v>
      </c>
      <c r="B282" s="2">
        <v>82</v>
      </c>
      <c r="C282" s="5">
        <v>5.333</v>
      </c>
      <c r="D282" s="3" t="s">
        <v>11</v>
      </c>
      <c r="E282" s="6">
        <v>2.3</v>
      </c>
      <c r="F282" s="3" t="s">
        <v>3</v>
      </c>
    </row>
    <row r="283" spans="1:6" ht="12.75">
      <c r="A283" s="1" t="s">
        <v>354</v>
      </c>
      <c r="B283" s="2">
        <v>82</v>
      </c>
      <c r="C283" s="5">
        <v>8</v>
      </c>
      <c r="D283" s="3" t="s">
        <v>11</v>
      </c>
      <c r="E283" s="6">
        <v>1</v>
      </c>
      <c r="F283" s="3" t="s">
        <v>3</v>
      </c>
    </row>
    <row r="284" spans="1:6" ht="12.75">
      <c r="A284" s="1" t="s">
        <v>355</v>
      </c>
      <c r="B284" s="2">
        <v>100</v>
      </c>
      <c r="C284" s="5">
        <v>6.5</v>
      </c>
      <c r="D284" s="3" t="s">
        <v>11</v>
      </c>
      <c r="E284" s="6">
        <v>4.11</v>
      </c>
      <c r="F284" s="3" t="s">
        <v>3</v>
      </c>
    </row>
    <row r="285" spans="1:6" ht="12.75">
      <c r="A285" s="1" t="s">
        <v>356</v>
      </c>
      <c r="B285" s="2">
        <v>100</v>
      </c>
      <c r="C285" s="5">
        <v>8</v>
      </c>
      <c r="D285" s="3" t="s">
        <v>11</v>
      </c>
      <c r="E285" s="21">
        <v>2.07</v>
      </c>
      <c r="F285" s="3" t="s">
        <v>3</v>
      </c>
    </row>
    <row r="286" spans="1:6" ht="12.75">
      <c r="A286" s="1" t="s">
        <v>357</v>
      </c>
      <c r="B286" s="2">
        <v>52</v>
      </c>
      <c r="C286" s="5">
        <v>8</v>
      </c>
      <c r="D286" s="3" t="s">
        <v>11</v>
      </c>
      <c r="E286" s="6">
        <v>0.61</v>
      </c>
      <c r="F286" s="3" t="s">
        <v>3</v>
      </c>
    </row>
    <row r="287" spans="1:6" ht="12.75">
      <c r="A287" s="1" t="s">
        <v>358</v>
      </c>
      <c r="B287" s="2">
        <v>100</v>
      </c>
      <c r="C287" s="5">
        <v>8</v>
      </c>
      <c r="D287" s="3" t="s">
        <v>11</v>
      </c>
      <c r="E287" s="21">
        <v>0.6078260869565217</v>
      </c>
      <c r="F287" s="3" t="s">
        <v>3</v>
      </c>
    </row>
    <row r="288" spans="1:6" ht="12.75">
      <c r="A288" s="1" t="s">
        <v>359</v>
      </c>
      <c r="B288" s="2">
        <v>100</v>
      </c>
      <c r="C288" s="5">
        <v>8</v>
      </c>
      <c r="D288" s="3" t="s">
        <v>11</v>
      </c>
      <c r="E288" s="6">
        <v>0.61</v>
      </c>
      <c r="F288" s="3" t="s">
        <v>3</v>
      </c>
    </row>
    <row r="289" spans="1:6" ht="12.75">
      <c r="A289" s="1" t="s">
        <v>58</v>
      </c>
      <c r="B289" s="2">
        <v>100</v>
      </c>
      <c r="C289" s="5">
        <v>8</v>
      </c>
      <c r="D289" s="3" t="s">
        <v>11</v>
      </c>
      <c r="E289" s="6">
        <v>1.28</v>
      </c>
      <c r="F289" s="3" t="s">
        <v>36</v>
      </c>
    </row>
    <row r="290" spans="1:6" ht="12.75">
      <c r="A290" s="1" t="s">
        <v>79</v>
      </c>
      <c r="B290" s="2">
        <v>100</v>
      </c>
      <c r="C290" s="5">
        <v>8</v>
      </c>
      <c r="D290" s="3" t="s">
        <v>86</v>
      </c>
      <c r="E290" s="21">
        <v>1.07</v>
      </c>
      <c r="F290" s="3" t="s">
        <v>36</v>
      </c>
    </row>
    <row r="291" spans="1:6" ht="12.75">
      <c r="A291" s="1" t="s">
        <v>81</v>
      </c>
      <c r="B291" s="2">
        <v>100</v>
      </c>
      <c r="C291" s="5">
        <v>12</v>
      </c>
      <c r="D291" s="3" t="s">
        <v>87</v>
      </c>
      <c r="E291" s="22">
        <v>1.65</v>
      </c>
      <c r="F291" s="3" t="s">
        <v>36</v>
      </c>
    </row>
    <row r="292" spans="1:6" ht="12.75">
      <c r="A292" s="1" t="s">
        <v>82</v>
      </c>
      <c r="B292" s="2">
        <v>100</v>
      </c>
      <c r="C292" s="5">
        <v>14</v>
      </c>
      <c r="D292" s="3" t="s">
        <v>86</v>
      </c>
      <c r="E292" s="21">
        <v>1.95</v>
      </c>
      <c r="F292" s="3" t="s">
        <v>36</v>
      </c>
    </row>
    <row r="293" spans="1:6" ht="12.75">
      <c r="A293" s="1" t="s">
        <v>83</v>
      </c>
      <c r="B293" s="2">
        <v>100</v>
      </c>
      <c r="C293" s="5">
        <v>16</v>
      </c>
      <c r="D293" s="3" t="s">
        <v>86</v>
      </c>
      <c r="E293" s="21">
        <v>2.14</v>
      </c>
      <c r="F293" s="3" t="s">
        <v>36</v>
      </c>
    </row>
    <row r="294" spans="1:6" ht="12.75">
      <c r="A294" s="1" t="s">
        <v>360</v>
      </c>
      <c r="B294" s="2">
        <v>100</v>
      </c>
      <c r="C294" s="5">
        <v>5</v>
      </c>
      <c r="D294" s="3" t="s">
        <v>11</v>
      </c>
      <c r="E294" s="6">
        <v>1</v>
      </c>
      <c r="F294" s="3" t="s">
        <v>3</v>
      </c>
    </row>
    <row r="295" spans="1:6" ht="12.75">
      <c r="A295" s="1" t="s">
        <v>361</v>
      </c>
      <c r="B295" s="2">
        <v>100</v>
      </c>
      <c r="C295" s="5">
        <v>5</v>
      </c>
      <c r="D295" s="3" t="s">
        <v>11</v>
      </c>
      <c r="E295" s="6">
        <v>1</v>
      </c>
      <c r="F295" s="3" t="s">
        <v>3</v>
      </c>
    </row>
    <row r="296" spans="1:6" ht="12.75">
      <c r="A296" s="1" t="s">
        <v>362</v>
      </c>
      <c r="B296" s="2">
        <v>100</v>
      </c>
      <c r="C296" s="5">
        <v>8</v>
      </c>
      <c r="D296" s="3" t="s">
        <v>11</v>
      </c>
      <c r="E296" s="6">
        <v>1.35</v>
      </c>
      <c r="F296" s="3" t="s">
        <v>3</v>
      </c>
    </row>
    <row r="297" spans="1:6" ht="12.75">
      <c r="A297" s="1" t="s">
        <v>363</v>
      </c>
      <c r="B297" s="2">
        <v>100</v>
      </c>
      <c r="C297" s="5">
        <v>8</v>
      </c>
      <c r="D297" s="3" t="s">
        <v>11</v>
      </c>
      <c r="E297" s="6">
        <v>0.84</v>
      </c>
      <c r="F297" s="3" t="s">
        <v>3</v>
      </c>
    </row>
    <row r="298" spans="1:6" ht="12.75">
      <c r="A298" s="1" t="s">
        <v>364</v>
      </c>
      <c r="B298" s="2">
        <v>100</v>
      </c>
      <c r="C298" s="5">
        <v>8</v>
      </c>
      <c r="D298" s="3" t="s">
        <v>11</v>
      </c>
      <c r="E298" s="6">
        <v>1.52</v>
      </c>
      <c r="F298" s="3" t="s">
        <v>3</v>
      </c>
    </row>
    <row r="299" spans="1:6" ht="12.75">
      <c r="A299" s="1" t="s">
        <v>365</v>
      </c>
      <c r="B299" s="2">
        <v>100</v>
      </c>
      <c r="C299" s="5">
        <v>8</v>
      </c>
      <c r="D299" s="3" t="s">
        <v>11</v>
      </c>
      <c r="E299" s="6">
        <v>1.34</v>
      </c>
      <c r="F299" s="3" t="s">
        <v>3</v>
      </c>
    </row>
    <row r="300" spans="1:6" ht="12.75">
      <c r="A300" s="1" t="s">
        <v>366</v>
      </c>
      <c r="B300" s="2">
        <v>100</v>
      </c>
      <c r="C300" s="5">
        <v>8</v>
      </c>
      <c r="D300" s="3" t="s">
        <v>11</v>
      </c>
      <c r="E300" s="6">
        <v>1.4</v>
      </c>
      <c r="F300" s="3" t="s">
        <v>3</v>
      </c>
    </row>
    <row r="301" spans="1:6" ht="12.75">
      <c r="A301" s="1" t="s">
        <v>367</v>
      </c>
      <c r="B301" s="2">
        <v>100</v>
      </c>
      <c r="C301" s="5">
        <v>8</v>
      </c>
      <c r="D301" s="3" t="s">
        <v>11</v>
      </c>
      <c r="E301" s="6">
        <v>1.41</v>
      </c>
      <c r="F301" s="3" t="s">
        <v>3</v>
      </c>
    </row>
    <row r="302" spans="1:6" ht="12.75">
      <c r="A302" s="1" t="s">
        <v>368</v>
      </c>
      <c r="B302" s="2">
        <v>100</v>
      </c>
      <c r="C302" s="5">
        <v>1</v>
      </c>
      <c r="D302" s="3" t="s">
        <v>11</v>
      </c>
      <c r="E302" s="6">
        <v>1</v>
      </c>
      <c r="F302" s="3" t="s">
        <v>3</v>
      </c>
    </row>
    <row r="303" spans="1:6" ht="12.75">
      <c r="A303" s="1" t="s">
        <v>369</v>
      </c>
      <c r="B303" s="2">
        <v>85</v>
      </c>
      <c r="C303" s="5">
        <v>8</v>
      </c>
      <c r="D303" s="3" t="s">
        <v>11</v>
      </c>
      <c r="E303" s="6">
        <v>0.38</v>
      </c>
      <c r="F303" s="3" t="s">
        <v>3</v>
      </c>
    </row>
    <row r="304" spans="1:6" ht="12.75">
      <c r="A304" s="1" t="s">
        <v>370</v>
      </c>
      <c r="B304" s="2">
        <v>85</v>
      </c>
      <c r="C304" s="5">
        <v>8</v>
      </c>
      <c r="D304" s="3" t="s">
        <v>11</v>
      </c>
      <c r="E304" s="6">
        <v>0.38</v>
      </c>
      <c r="F304" s="3" t="s">
        <v>3</v>
      </c>
    </row>
    <row r="305" spans="1:6" ht="12.75">
      <c r="A305" s="1" t="s">
        <v>371</v>
      </c>
      <c r="B305" s="2">
        <v>85</v>
      </c>
      <c r="C305" s="5">
        <v>8</v>
      </c>
      <c r="D305" s="3" t="s">
        <v>11</v>
      </c>
      <c r="E305" s="6">
        <v>1</v>
      </c>
      <c r="F305" s="3" t="s">
        <v>3</v>
      </c>
    </row>
    <row r="306" spans="1:6" ht="12.75">
      <c r="A306" s="1" t="s">
        <v>372</v>
      </c>
      <c r="B306" s="2">
        <v>100</v>
      </c>
      <c r="C306" s="5">
        <v>8</v>
      </c>
      <c r="D306" s="3" t="s">
        <v>11</v>
      </c>
      <c r="E306" s="6">
        <v>0.63</v>
      </c>
      <c r="F306" s="3" t="s">
        <v>3</v>
      </c>
    </row>
    <row r="307" spans="1:6" ht="12.75">
      <c r="A307" s="1" t="s">
        <v>373</v>
      </c>
      <c r="B307" s="2">
        <v>100</v>
      </c>
      <c r="C307" s="5">
        <v>8</v>
      </c>
      <c r="D307" s="3" t="s">
        <v>11</v>
      </c>
      <c r="E307" s="22">
        <v>0.58</v>
      </c>
      <c r="F307" s="3" t="s">
        <v>3</v>
      </c>
    </row>
    <row r="308" spans="1:6" ht="12.75">
      <c r="A308" s="1" t="s">
        <v>374</v>
      </c>
      <c r="B308" s="2">
        <v>85</v>
      </c>
      <c r="C308" s="5">
        <v>8</v>
      </c>
      <c r="D308" s="3" t="s">
        <v>11</v>
      </c>
      <c r="E308" s="22">
        <v>0.38</v>
      </c>
      <c r="F308" s="3" t="s">
        <v>3</v>
      </c>
    </row>
    <row r="309" spans="1:6" ht="12.75">
      <c r="A309" s="1" t="s">
        <v>375</v>
      </c>
      <c r="B309" s="2">
        <v>81</v>
      </c>
      <c r="C309" s="5">
        <v>8</v>
      </c>
      <c r="D309" s="3" t="s">
        <v>11</v>
      </c>
      <c r="E309" s="6">
        <v>0.36</v>
      </c>
      <c r="F309" s="3" t="s">
        <v>3</v>
      </c>
    </row>
    <row r="310" spans="1:6" ht="12.75">
      <c r="A310" s="1" t="s">
        <v>376</v>
      </c>
      <c r="B310" s="2">
        <v>81</v>
      </c>
      <c r="C310" s="5">
        <v>8</v>
      </c>
      <c r="D310" s="3" t="s">
        <v>11</v>
      </c>
      <c r="E310" s="6">
        <v>0.36</v>
      </c>
      <c r="F310" s="3" t="s">
        <v>3</v>
      </c>
    </row>
    <row r="311" spans="1:6" ht="12.75">
      <c r="A311" s="1" t="s">
        <v>377</v>
      </c>
      <c r="B311" s="2">
        <v>80</v>
      </c>
      <c r="C311" s="5">
        <v>8</v>
      </c>
      <c r="D311" s="3" t="s">
        <v>11</v>
      </c>
      <c r="E311" s="6">
        <v>0.63</v>
      </c>
      <c r="F311" s="3" t="s">
        <v>3</v>
      </c>
    </row>
    <row r="312" spans="1:6" ht="12.75">
      <c r="A312" s="1" t="s">
        <v>378</v>
      </c>
      <c r="B312" s="2">
        <v>85</v>
      </c>
      <c r="C312" s="5">
        <v>8</v>
      </c>
      <c r="D312" s="3" t="s">
        <v>11</v>
      </c>
      <c r="E312" s="21">
        <v>0.608125</v>
      </c>
      <c r="F312" s="3" t="s">
        <v>3</v>
      </c>
    </row>
    <row r="313" spans="1:6" ht="12.75">
      <c r="A313" s="1" t="s">
        <v>379</v>
      </c>
      <c r="B313" s="2">
        <v>100</v>
      </c>
      <c r="C313" s="5">
        <v>8</v>
      </c>
      <c r="D313" s="3" t="s">
        <v>11</v>
      </c>
      <c r="E313" s="21">
        <v>0.379375</v>
      </c>
      <c r="F313" s="3" t="s">
        <v>3</v>
      </c>
    </row>
    <row r="314" spans="1:6" ht="12.75">
      <c r="A314" s="1" t="s">
        <v>380</v>
      </c>
      <c r="B314" s="2">
        <v>100</v>
      </c>
      <c r="C314" s="5">
        <v>8</v>
      </c>
      <c r="D314" s="3" t="s">
        <v>11</v>
      </c>
      <c r="E314" s="21">
        <v>0.31</v>
      </c>
      <c r="F314" s="3" t="s">
        <v>3</v>
      </c>
    </row>
    <row r="315" spans="1:6" ht="12.75">
      <c r="A315" s="1" t="s">
        <v>381</v>
      </c>
      <c r="B315" s="2">
        <v>100</v>
      </c>
      <c r="C315" s="5">
        <v>8</v>
      </c>
      <c r="D315" s="3" t="s">
        <v>11</v>
      </c>
      <c r="E315" s="21">
        <v>0.3834375</v>
      </c>
      <c r="F315" s="3" t="s">
        <v>3</v>
      </c>
    </row>
    <row r="316" spans="1:6" ht="12.75">
      <c r="A316" s="1" t="s">
        <v>382</v>
      </c>
      <c r="B316" s="2">
        <v>100</v>
      </c>
      <c r="C316" s="5">
        <v>5</v>
      </c>
      <c r="D316" s="3" t="s">
        <v>11</v>
      </c>
      <c r="E316" s="6">
        <v>1</v>
      </c>
      <c r="F316" s="3" t="s">
        <v>3</v>
      </c>
    </row>
    <row r="317" spans="1:6" ht="12.75">
      <c r="A317" s="1" t="s">
        <v>383</v>
      </c>
      <c r="B317" s="2">
        <v>100</v>
      </c>
      <c r="C317" s="5">
        <v>6.5</v>
      </c>
      <c r="D317" s="3" t="s">
        <v>11</v>
      </c>
      <c r="E317" s="6">
        <v>1</v>
      </c>
      <c r="F317" s="3" t="s">
        <v>3</v>
      </c>
    </row>
    <row r="318" spans="1:6" ht="12.75">
      <c r="A318" s="1" t="s">
        <v>384</v>
      </c>
      <c r="B318" s="2">
        <v>100</v>
      </c>
      <c r="C318" s="5">
        <v>8</v>
      </c>
      <c r="D318" s="3" t="s">
        <v>11</v>
      </c>
      <c r="E318" s="21">
        <v>1.8809999999999998</v>
      </c>
      <c r="F318" s="3" t="s">
        <v>3</v>
      </c>
    </row>
    <row r="319" spans="1:6" ht="12.75">
      <c r="A319" s="1" t="s">
        <v>385</v>
      </c>
      <c r="B319" s="2">
        <v>100</v>
      </c>
      <c r="C319" s="5">
        <v>8</v>
      </c>
      <c r="D319" s="3" t="s">
        <v>11</v>
      </c>
      <c r="E319" s="21">
        <v>1.8809999999999998</v>
      </c>
      <c r="F319" s="3" t="s">
        <v>3</v>
      </c>
    </row>
    <row r="320" spans="1:6" ht="12.75">
      <c r="A320" s="1" t="s">
        <v>386</v>
      </c>
      <c r="B320" s="2">
        <v>67</v>
      </c>
      <c r="C320" s="5">
        <v>6.5</v>
      </c>
      <c r="D320" s="3" t="s">
        <v>11</v>
      </c>
      <c r="E320" s="6">
        <v>1.04</v>
      </c>
      <c r="F320" s="3" t="s">
        <v>3</v>
      </c>
    </row>
    <row r="321" spans="1:6" ht="12.75">
      <c r="A321" s="1" t="s">
        <v>387</v>
      </c>
      <c r="B321" s="2">
        <v>85</v>
      </c>
      <c r="C321" s="5">
        <v>8</v>
      </c>
      <c r="D321" s="3" t="s">
        <v>11</v>
      </c>
      <c r="E321" s="6">
        <v>2.13</v>
      </c>
      <c r="F321" s="3" t="s">
        <v>3</v>
      </c>
    </row>
    <row r="322" spans="1:6" ht="12.75">
      <c r="A322" s="1" t="s">
        <v>388</v>
      </c>
      <c r="B322" s="2">
        <v>100</v>
      </c>
      <c r="C322" s="5">
        <v>5.333</v>
      </c>
      <c r="D322" s="3" t="s">
        <v>11</v>
      </c>
      <c r="E322" s="6">
        <v>1.9</v>
      </c>
      <c r="F322" s="3" t="s">
        <v>3</v>
      </c>
    </row>
    <row r="323" spans="1:6" ht="12.75">
      <c r="A323" s="1" t="s">
        <v>389</v>
      </c>
      <c r="B323" s="2">
        <v>100</v>
      </c>
      <c r="C323" s="5">
        <v>7</v>
      </c>
      <c r="D323" s="3" t="s">
        <v>11</v>
      </c>
      <c r="E323" s="6">
        <v>1.9</v>
      </c>
      <c r="F323" s="3" t="s">
        <v>3</v>
      </c>
    </row>
    <row r="324" spans="1:6" ht="12.75">
      <c r="A324" s="1" t="s">
        <v>53</v>
      </c>
      <c r="B324" s="2">
        <v>100</v>
      </c>
      <c r="C324" s="5">
        <v>9.6</v>
      </c>
      <c r="D324" s="3" t="s">
        <v>11</v>
      </c>
      <c r="E324" s="21">
        <v>0.1</v>
      </c>
      <c r="F324" s="3" t="s">
        <v>36</v>
      </c>
    </row>
    <row r="325" spans="1:6" ht="12.75">
      <c r="A325" s="1" t="s">
        <v>390</v>
      </c>
      <c r="B325" s="2">
        <v>97</v>
      </c>
      <c r="C325" s="5">
        <v>4.75</v>
      </c>
      <c r="D325" s="3" t="s">
        <v>11</v>
      </c>
      <c r="E325" s="6">
        <v>1.62</v>
      </c>
      <c r="F325" s="3" t="s">
        <v>3</v>
      </c>
    </row>
    <row r="326" spans="1:6" ht="12.75">
      <c r="A326" s="1" t="s">
        <v>391</v>
      </c>
      <c r="B326" s="2">
        <v>100</v>
      </c>
      <c r="C326" s="5">
        <v>8</v>
      </c>
      <c r="D326" s="3" t="s">
        <v>11</v>
      </c>
      <c r="E326" s="6">
        <v>1</v>
      </c>
      <c r="F326" s="3" t="s">
        <v>3</v>
      </c>
    </row>
    <row r="327" spans="1:6" ht="12.75">
      <c r="A327" s="1" t="s">
        <v>392</v>
      </c>
      <c r="B327" s="2">
        <v>82</v>
      </c>
      <c r="C327" s="5">
        <v>13</v>
      </c>
      <c r="D327" s="3" t="s">
        <v>11</v>
      </c>
      <c r="E327" s="6">
        <v>6</v>
      </c>
      <c r="F327" s="3" t="s">
        <v>3</v>
      </c>
    </row>
    <row r="328" spans="1:6" ht="12.75">
      <c r="A328" s="1" t="s">
        <v>393</v>
      </c>
      <c r="B328" s="2">
        <v>86</v>
      </c>
      <c r="C328" s="5">
        <v>6.5</v>
      </c>
      <c r="D328" s="3" t="s">
        <v>11</v>
      </c>
      <c r="E328" s="6">
        <v>1</v>
      </c>
      <c r="F328" s="3" t="s">
        <v>3</v>
      </c>
    </row>
    <row r="329" spans="1:6" ht="12.75">
      <c r="A329" s="1" t="s">
        <v>394</v>
      </c>
      <c r="B329" s="2">
        <v>86</v>
      </c>
      <c r="C329" s="5">
        <v>4</v>
      </c>
      <c r="D329" s="3" t="s">
        <v>11</v>
      </c>
      <c r="E329" s="6">
        <v>1</v>
      </c>
      <c r="F329" s="3" t="s">
        <v>3</v>
      </c>
    </row>
    <row r="330" spans="1:6" ht="12.75">
      <c r="A330" s="1" t="s">
        <v>395</v>
      </c>
      <c r="B330" s="2">
        <v>100</v>
      </c>
      <c r="C330" s="5">
        <v>8</v>
      </c>
      <c r="D330" s="3" t="s">
        <v>11</v>
      </c>
      <c r="E330" s="6">
        <v>0.27</v>
      </c>
      <c r="F330" s="3" t="s">
        <v>3</v>
      </c>
    </row>
    <row r="331" spans="1:6" ht="12.75">
      <c r="A331" s="1" t="s">
        <v>396</v>
      </c>
      <c r="B331" s="2">
        <v>100</v>
      </c>
      <c r="C331" s="5">
        <v>8.5</v>
      </c>
      <c r="D331" s="3" t="s">
        <v>11</v>
      </c>
      <c r="E331" s="6">
        <v>1</v>
      </c>
      <c r="F331" s="3" t="s">
        <v>3</v>
      </c>
    </row>
    <row r="332" spans="1:6" ht="12.75">
      <c r="A332" s="1" t="s">
        <v>397</v>
      </c>
      <c r="B332" s="2">
        <v>100</v>
      </c>
      <c r="C332" s="5">
        <v>0.6</v>
      </c>
      <c r="D332" s="3" t="s">
        <v>11</v>
      </c>
      <c r="E332" s="6">
        <v>1</v>
      </c>
      <c r="F332" s="3" t="s">
        <v>3</v>
      </c>
    </row>
    <row r="333" spans="1:6" ht="12.75">
      <c r="A333" s="1" t="s">
        <v>398</v>
      </c>
      <c r="B333" s="2">
        <v>100</v>
      </c>
      <c r="C333" s="5">
        <v>8</v>
      </c>
      <c r="D333" s="3" t="s">
        <v>11</v>
      </c>
      <c r="E333" s="6">
        <v>0.14</v>
      </c>
      <c r="F333" s="3" t="s">
        <v>3</v>
      </c>
    </row>
    <row r="334" spans="1:6" ht="12.75">
      <c r="A334" s="1" t="s">
        <v>399</v>
      </c>
      <c r="B334" s="2">
        <v>100</v>
      </c>
      <c r="C334" s="5">
        <v>8</v>
      </c>
      <c r="D334" s="3" t="s">
        <v>11</v>
      </c>
      <c r="E334" s="6">
        <v>1</v>
      </c>
      <c r="F334" s="3" t="s">
        <v>3</v>
      </c>
    </row>
    <row r="335" spans="1:6" ht="12.75">
      <c r="A335" s="1" t="s">
        <v>67</v>
      </c>
      <c r="B335" s="2">
        <v>100</v>
      </c>
      <c r="C335" s="5">
        <v>8</v>
      </c>
      <c r="D335" s="3" t="s">
        <v>11</v>
      </c>
      <c r="E335" s="6">
        <v>0.2996</v>
      </c>
      <c r="F335" s="3" t="s">
        <v>36</v>
      </c>
    </row>
    <row r="336" spans="1:6" ht="12.75">
      <c r="A336" s="1" t="s">
        <v>400</v>
      </c>
      <c r="B336" s="2">
        <v>100</v>
      </c>
      <c r="C336" s="5">
        <v>4</v>
      </c>
      <c r="D336" s="3" t="s">
        <v>11</v>
      </c>
      <c r="E336" s="22">
        <v>2.96</v>
      </c>
      <c r="F336" s="3" t="s">
        <v>3</v>
      </c>
    </row>
    <row r="337" spans="1:6" ht="12.75">
      <c r="A337" s="1" t="s">
        <v>401</v>
      </c>
      <c r="B337" s="2">
        <v>85</v>
      </c>
      <c r="C337" s="5">
        <v>4.75</v>
      </c>
      <c r="D337" s="3" t="s">
        <v>11</v>
      </c>
      <c r="E337" s="6">
        <v>1</v>
      </c>
      <c r="F337" s="3" t="s">
        <v>3</v>
      </c>
    </row>
    <row r="338" spans="1:6" ht="12.75">
      <c r="A338" s="1" t="s">
        <v>402</v>
      </c>
      <c r="B338" s="2">
        <v>100</v>
      </c>
      <c r="C338" s="5">
        <v>2</v>
      </c>
      <c r="D338" s="3" t="s">
        <v>11</v>
      </c>
      <c r="E338" s="6">
        <v>10.64</v>
      </c>
      <c r="F338" s="3" t="s">
        <v>3</v>
      </c>
    </row>
    <row r="339" spans="1:6" ht="12.75">
      <c r="A339" s="1" t="s">
        <v>403</v>
      </c>
      <c r="B339" s="2">
        <v>100</v>
      </c>
      <c r="C339" s="5">
        <v>8</v>
      </c>
      <c r="D339" s="3" t="s">
        <v>11</v>
      </c>
      <c r="E339" s="6">
        <v>1</v>
      </c>
      <c r="F339" s="3" t="s">
        <v>3</v>
      </c>
    </row>
    <row r="340" spans="1:6" ht="12.75">
      <c r="A340" s="1" t="s">
        <v>66</v>
      </c>
      <c r="B340" s="2">
        <v>100</v>
      </c>
      <c r="C340" s="5">
        <v>8</v>
      </c>
      <c r="D340" s="3" t="s">
        <v>11</v>
      </c>
      <c r="E340" s="6">
        <v>0.2621</v>
      </c>
      <c r="F340" s="3" t="s">
        <v>36</v>
      </c>
    </row>
    <row r="341" spans="1:6" ht="12.75">
      <c r="A341" s="1" t="s">
        <v>66</v>
      </c>
      <c r="B341" s="2">
        <v>100</v>
      </c>
      <c r="C341" s="5">
        <v>8</v>
      </c>
      <c r="D341" s="3" t="s">
        <v>11</v>
      </c>
      <c r="E341" s="21">
        <v>0.1696774193548387</v>
      </c>
      <c r="F341" s="3" t="s">
        <v>36</v>
      </c>
    </row>
    <row r="342" spans="1:6" ht="12.75">
      <c r="A342" s="1" t="s">
        <v>404</v>
      </c>
      <c r="B342" s="2">
        <v>100</v>
      </c>
      <c r="C342" s="5">
        <v>8</v>
      </c>
      <c r="D342" s="3" t="s">
        <v>11</v>
      </c>
      <c r="E342" s="6">
        <v>1</v>
      </c>
      <c r="F342" s="3" t="s">
        <v>3</v>
      </c>
    </row>
    <row r="343" spans="1:6" ht="12.75">
      <c r="A343" s="1" t="s">
        <v>405</v>
      </c>
      <c r="B343" s="2">
        <v>100</v>
      </c>
      <c r="C343" s="5">
        <v>8</v>
      </c>
      <c r="D343" s="3" t="s">
        <v>11</v>
      </c>
      <c r="E343" s="6">
        <v>1.36</v>
      </c>
      <c r="F343" s="3" t="s">
        <v>3</v>
      </c>
    </row>
    <row r="344" spans="1:6" ht="12.75">
      <c r="A344" s="1" t="s">
        <v>406</v>
      </c>
      <c r="B344" s="2">
        <v>100</v>
      </c>
      <c r="C344" s="5">
        <v>8</v>
      </c>
      <c r="D344" s="3" t="s">
        <v>11</v>
      </c>
      <c r="E344" s="6">
        <v>1.37</v>
      </c>
      <c r="F344" s="3" t="s">
        <v>3</v>
      </c>
    </row>
    <row r="345" spans="1:6" ht="12.75">
      <c r="A345" s="1" t="s">
        <v>407</v>
      </c>
      <c r="B345" s="2">
        <v>100</v>
      </c>
      <c r="C345" s="5">
        <v>8</v>
      </c>
      <c r="D345" s="3" t="s">
        <v>11</v>
      </c>
      <c r="E345" s="21">
        <v>1.3571428571428572</v>
      </c>
      <c r="F345" s="3" t="s">
        <v>3</v>
      </c>
    </row>
    <row r="346" spans="1:6" ht="12.75">
      <c r="A346" s="1" t="s">
        <v>408</v>
      </c>
      <c r="B346" s="2">
        <v>100</v>
      </c>
      <c r="C346" s="5">
        <v>8</v>
      </c>
      <c r="D346" s="3" t="s">
        <v>11</v>
      </c>
      <c r="E346" s="6">
        <v>0.31</v>
      </c>
      <c r="F346" s="3" t="s">
        <v>3</v>
      </c>
    </row>
    <row r="347" spans="1:6" ht="12.75">
      <c r="A347" s="1" t="s">
        <v>47</v>
      </c>
      <c r="B347" s="2">
        <v>100</v>
      </c>
      <c r="C347" s="5">
        <v>1.666</v>
      </c>
      <c r="D347" s="3" t="s">
        <v>11</v>
      </c>
      <c r="E347" s="21">
        <v>0.02</v>
      </c>
      <c r="F347" s="3" t="s">
        <v>36</v>
      </c>
    </row>
    <row r="348" spans="1:6" ht="12.75">
      <c r="A348" s="1" t="s">
        <v>47</v>
      </c>
      <c r="B348" s="2">
        <v>100</v>
      </c>
      <c r="C348" s="5">
        <v>10.666</v>
      </c>
      <c r="D348" s="3" t="s">
        <v>11</v>
      </c>
      <c r="E348" s="6">
        <v>0.43</v>
      </c>
      <c r="F348" s="3" t="s">
        <v>3</v>
      </c>
    </row>
    <row r="349" spans="1:6" ht="12.75">
      <c r="A349" s="1" t="s">
        <v>409</v>
      </c>
      <c r="B349" s="2">
        <v>100</v>
      </c>
      <c r="C349" s="5">
        <v>5.333</v>
      </c>
      <c r="D349" s="3" t="s">
        <v>11</v>
      </c>
      <c r="E349" s="6">
        <v>1</v>
      </c>
      <c r="F349" s="3" t="s">
        <v>3</v>
      </c>
    </row>
    <row r="350" spans="1:6" ht="12.75">
      <c r="A350" s="1" t="s">
        <v>410</v>
      </c>
      <c r="B350" s="2">
        <v>100</v>
      </c>
      <c r="C350" s="5">
        <v>5.375</v>
      </c>
      <c r="D350" s="3" t="s">
        <v>11</v>
      </c>
      <c r="E350" s="6">
        <v>1</v>
      </c>
      <c r="F350" s="3" t="s">
        <v>3</v>
      </c>
    </row>
    <row r="351" spans="1:6" ht="12.75">
      <c r="A351" s="1" t="s">
        <v>411</v>
      </c>
      <c r="B351" s="2">
        <v>89</v>
      </c>
      <c r="C351" s="5">
        <v>6.4</v>
      </c>
      <c r="D351" s="3" t="s">
        <v>11</v>
      </c>
      <c r="E351" s="6">
        <v>20.4</v>
      </c>
      <c r="F351" s="3" t="s">
        <v>3</v>
      </c>
    </row>
    <row r="352" spans="1:6" ht="12.75">
      <c r="A352" s="1" t="s">
        <v>412</v>
      </c>
      <c r="B352" s="2">
        <v>100</v>
      </c>
      <c r="C352" s="5">
        <v>7</v>
      </c>
      <c r="D352" s="3" t="s">
        <v>11</v>
      </c>
      <c r="E352" s="6">
        <v>0.62</v>
      </c>
      <c r="F352" s="3" t="s">
        <v>3</v>
      </c>
    </row>
    <row r="353" spans="1:6" ht="12.75">
      <c r="A353" s="1" t="s">
        <v>413</v>
      </c>
      <c r="B353" s="2">
        <v>100</v>
      </c>
      <c r="C353" s="5">
        <v>6.4</v>
      </c>
      <c r="D353" s="3" t="s">
        <v>11</v>
      </c>
      <c r="E353" s="6">
        <v>1</v>
      </c>
      <c r="F353" s="3" t="s">
        <v>3</v>
      </c>
    </row>
    <row r="354" spans="1:6" ht="12.75">
      <c r="A354" s="1" t="s">
        <v>414</v>
      </c>
      <c r="B354" s="2">
        <v>100</v>
      </c>
      <c r="C354" s="5">
        <v>7</v>
      </c>
      <c r="D354" s="3" t="s">
        <v>11</v>
      </c>
      <c r="E354" s="6">
        <v>1</v>
      </c>
      <c r="F354" s="3" t="s">
        <v>3</v>
      </c>
    </row>
    <row r="355" spans="1:6" ht="12.75">
      <c r="A355" s="1" t="s">
        <v>415</v>
      </c>
      <c r="B355" s="2">
        <v>100</v>
      </c>
      <c r="C355" s="5">
        <v>8</v>
      </c>
      <c r="D355" s="3" t="s">
        <v>11</v>
      </c>
      <c r="E355" s="6">
        <v>0.25</v>
      </c>
      <c r="F355" s="3" t="s">
        <v>3</v>
      </c>
    </row>
    <row r="356" spans="1:6" ht="12.75">
      <c r="A356" s="1" t="s">
        <v>416</v>
      </c>
      <c r="B356" s="2">
        <v>100</v>
      </c>
      <c r="C356" s="5">
        <v>8</v>
      </c>
      <c r="D356" s="3" t="s">
        <v>11</v>
      </c>
      <c r="E356" s="6">
        <v>0.22</v>
      </c>
      <c r="F356" s="3" t="s">
        <v>3</v>
      </c>
    </row>
    <row r="357" spans="1:6" ht="12.75">
      <c r="A357" s="1" t="s">
        <v>57</v>
      </c>
      <c r="B357" s="2">
        <v>100</v>
      </c>
      <c r="C357" s="5">
        <v>8</v>
      </c>
      <c r="D357" s="3" t="s">
        <v>11</v>
      </c>
      <c r="E357" s="21">
        <v>0.06</v>
      </c>
      <c r="F357" s="3" t="s">
        <v>36</v>
      </c>
    </row>
    <row r="358" spans="1:6" ht="12.75">
      <c r="A358" s="1" t="s">
        <v>417</v>
      </c>
      <c r="B358" s="2">
        <v>74</v>
      </c>
      <c r="C358" s="5">
        <v>3.75</v>
      </c>
      <c r="D358" s="3" t="s">
        <v>11</v>
      </c>
      <c r="E358" s="6">
        <v>21.07</v>
      </c>
      <c r="F358" s="3" t="s">
        <v>3</v>
      </c>
    </row>
    <row r="359" spans="1:6" ht="12.75">
      <c r="A359" s="1" t="s">
        <v>418</v>
      </c>
      <c r="B359" s="2">
        <v>74</v>
      </c>
      <c r="C359" s="5">
        <v>3.75</v>
      </c>
      <c r="D359" s="3" t="s">
        <v>11</v>
      </c>
      <c r="E359" s="6">
        <v>1</v>
      </c>
      <c r="F359" s="3" t="s">
        <v>3</v>
      </c>
    </row>
    <row r="360" spans="1:6" ht="12.75">
      <c r="A360" s="1" t="s">
        <v>419</v>
      </c>
      <c r="B360" s="2">
        <v>74</v>
      </c>
      <c r="C360" s="5">
        <v>3.75</v>
      </c>
      <c r="D360" s="3" t="s">
        <v>11</v>
      </c>
      <c r="E360" s="6">
        <v>1.5</v>
      </c>
      <c r="F360" s="3" t="s">
        <v>3</v>
      </c>
    </row>
    <row r="361" spans="1:6" ht="12.75">
      <c r="A361" s="1" t="s">
        <v>420</v>
      </c>
      <c r="B361" s="2">
        <v>78</v>
      </c>
      <c r="C361" s="5">
        <v>8</v>
      </c>
      <c r="D361" s="3" t="s">
        <v>11</v>
      </c>
      <c r="E361" s="6">
        <v>3.57</v>
      </c>
      <c r="F361" s="3" t="s">
        <v>3</v>
      </c>
    </row>
    <row r="362" spans="1:6" ht="12.75">
      <c r="A362" s="1" t="s">
        <v>421</v>
      </c>
      <c r="B362" s="2">
        <v>52</v>
      </c>
      <c r="C362" s="5">
        <v>8</v>
      </c>
      <c r="D362" s="3" t="s">
        <v>11</v>
      </c>
      <c r="E362" s="6">
        <v>1.1</v>
      </c>
      <c r="F362" s="3" t="s">
        <v>3</v>
      </c>
    </row>
    <row r="363" spans="1:6" ht="12.75">
      <c r="A363" s="1" t="s">
        <v>422</v>
      </c>
      <c r="B363" s="2">
        <v>66</v>
      </c>
      <c r="C363" s="5">
        <v>8</v>
      </c>
      <c r="D363" s="3" t="s">
        <v>11</v>
      </c>
      <c r="E363" s="6">
        <v>1</v>
      </c>
      <c r="F363" s="3" t="s">
        <v>3</v>
      </c>
    </row>
    <row r="364" spans="1:6" ht="12.75">
      <c r="A364" s="1" t="s">
        <v>423</v>
      </c>
      <c r="B364" s="2">
        <v>95</v>
      </c>
      <c r="C364" s="5">
        <v>8</v>
      </c>
      <c r="D364" s="3" t="s">
        <v>11</v>
      </c>
      <c r="E364" s="6">
        <v>1</v>
      </c>
      <c r="F364" s="3" t="s">
        <v>3</v>
      </c>
    </row>
    <row r="365" spans="1:6" ht="12.75">
      <c r="A365" s="1" t="s">
        <v>424</v>
      </c>
      <c r="B365" s="2">
        <v>95</v>
      </c>
      <c r="C365" s="5">
        <v>8</v>
      </c>
      <c r="D365" s="3" t="s">
        <v>11</v>
      </c>
      <c r="E365" s="6">
        <v>1</v>
      </c>
      <c r="F365" s="3" t="s">
        <v>3</v>
      </c>
    </row>
    <row r="366" spans="1:6" ht="12.75">
      <c r="A366" s="1" t="s">
        <v>425</v>
      </c>
      <c r="B366" s="2">
        <v>87</v>
      </c>
      <c r="C366" s="5">
        <v>8</v>
      </c>
      <c r="D366" s="3" t="s">
        <v>11</v>
      </c>
      <c r="E366" s="6">
        <v>3.31</v>
      </c>
      <c r="F366" s="3" t="s">
        <v>3</v>
      </c>
    </row>
    <row r="367" spans="1:6" ht="12.75">
      <c r="A367" s="1" t="s">
        <v>426</v>
      </c>
      <c r="B367" s="2">
        <v>100</v>
      </c>
      <c r="C367" s="5">
        <v>7</v>
      </c>
      <c r="D367" s="3" t="s">
        <v>11</v>
      </c>
      <c r="E367" s="6">
        <v>0.59</v>
      </c>
      <c r="F367" s="3" t="s">
        <v>3</v>
      </c>
    </row>
    <row r="368" spans="1:6" ht="12.75">
      <c r="A368" s="1" t="s">
        <v>427</v>
      </c>
      <c r="B368" s="2">
        <v>100</v>
      </c>
      <c r="C368" s="5">
        <v>4.5</v>
      </c>
      <c r="D368" s="3" t="s">
        <v>11</v>
      </c>
      <c r="E368" s="6">
        <v>1</v>
      </c>
      <c r="F368" s="3" t="s">
        <v>3</v>
      </c>
    </row>
    <row r="369" spans="1:6" ht="12.75">
      <c r="A369" s="1" t="s">
        <v>42</v>
      </c>
      <c r="B369" s="2">
        <v>100</v>
      </c>
      <c r="C369" s="5">
        <v>6.67</v>
      </c>
      <c r="D369" s="3" t="s">
        <v>11</v>
      </c>
      <c r="E369" s="21">
        <v>0.02</v>
      </c>
      <c r="F369" s="3" t="s">
        <v>36</v>
      </c>
    </row>
    <row r="370" spans="1:6" ht="12.75">
      <c r="A370" s="1" t="s">
        <v>428</v>
      </c>
      <c r="B370" s="2">
        <v>100</v>
      </c>
      <c r="C370" s="5">
        <v>5.333</v>
      </c>
      <c r="D370" s="3" t="s">
        <v>11</v>
      </c>
      <c r="E370" s="6">
        <v>0.53</v>
      </c>
      <c r="F370" s="3" t="s">
        <v>3</v>
      </c>
    </row>
    <row r="371" spans="1:6" ht="12.75">
      <c r="A371" s="1" t="s">
        <v>429</v>
      </c>
      <c r="B371" s="2">
        <v>100</v>
      </c>
      <c r="C371" s="5">
        <v>8</v>
      </c>
      <c r="D371" s="3" t="s">
        <v>11</v>
      </c>
      <c r="E371" s="6">
        <v>0.74</v>
      </c>
      <c r="F371" s="3" t="s">
        <v>3</v>
      </c>
    </row>
    <row r="372" spans="1:6" ht="12.75">
      <c r="A372" s="1" t="s">
        <v>430</v>
      </c>
      <c r="B372" s="2">
        <v>100</v>
      </c>
      <c r="C372" s="5">
        <v>8</v>
      </c>
      <c r="D372" s="3" t="s">
        <v>11</v>
      </c>
      <c r="E372" s="6">
        <v>0.54</v>
      </c>
      <c r="F372" s="3" t="s">
        <v>3</v>
      </c>
    </row>
    <row r="373" spans="1:6" ht="12.75">
      <c r="A373" s="1" t="s">
        <v>431</v>
      </c>
      <c r="B373" s="2">
        <v>100</v>
      </c>
      <c r="C373" s="5">
        <v>8</v>
      </c>
      <c r="D373" s="3" t="s">
        <v>11</v>
      </c>
      <c r="E373" s="6">
        <v>0.6</v>
      </c>
      <c r="F373" s="3" t="s">
        <v>3</v>
      </c>
    </row>
    <row r="374" spans="1:6" ht="12.75">
      <c r="A374" s="1" t="s">
        <v>432</v>
      </c>
      <c r="B374" s="2">
        <v>100</v>
      </c>
      <c r="C374" s="5">
        <v>8</v>
      </c>
      <c r="D374" s="3" t="s">
        <v>11</v>
      </c>
      <c r="E374" s="6">
        <v>1.33</v>
      </c>
      <c r="F374" s="3" t="s">
        <v>3</v>
      </c>
    </row>
    <row r="375" spans="1:6" ht="12.75">
      <c r="A375" s="1" t="s">
        <v>433</v>
      </c>
      <c r="B375" s="2">
        <v>100</v>
      </c>
      <c r="C375" s="5">
        <v>8</v>
      </c>
      <c r="D375" s="3" t="s">
        <v>11</v>
      </c>
      <c r="E375" s="6">
        <v>0.29</v>
      </c>
      <c r="F375" s="3" t="s">
        <v>3</v>
      </c>
    </row>
    <row r="376" spans="1:6" ht="12.75">
      <c r="A376" s="1" t="s">
        <v>78</v>
      </c>
      <c r="B376" s="2">
        <v>100</v>
      </c>
      <c r="C376" s="5">
        <v>8</v>
      </c>
      <c r="D376" s="3" t="s">
        <v>11</v>
      </c>
      <c r="E376" s="6">
        <v>0.2172</v>
      </c>
      <c r="F376" s="3" t="s">
        <v>36</v>
      </c>
    </row>
    <row r="377" spans="1:6" ht="12.75">
      <c r="A377" s="1" t="s">
        <v>434</v>
      </c>
      <c r="B377" s="2">
        <v>100</v>
      </c>
      <c r="C377" s="5">
        <v>8</v>
      </c>
      <c r="D377" s="3" t="s">
        <v>11</v>
      </c>
      <c r="E377" s="6">
        <v>1.59</v>
      </c>
      <c r="F377" s="3" t="s">
        <v>3</v>
      </c>
    </row>
    <row r="378" spans="1:6" ht="12.75">
      <c r="A378" s="1" t="s">
        <v>435</v>
      </c>
      <c r="B378" s="2">
        <v>100</v>
      </c>
      <c r="C378" s="5">
        <v>8</v>
      </c>
      <c r="D378" s="3" t="s">
        <v>11</v>
      </c>
      <c r="E378" s="6">
        <v>1</v>
      </c>
      <c r="F378" s="3" t="s">
        <v>3</v>
      </c>
    </row>
    <row r="379" spans="1:6" ht="12.75">
      <c r="A379" s="1" t="s">
        <v>436</v>
      </c>
      <c r="B379" s="2">
        <v>100</v>
      </c>
      <c r="C379" s="5">
        <v>5.333</v>
      </c>
      <c r="D379" s="3" t="s">
        <v>11</v>
      </c>
      <c r="E379" s="6">
        <v>1</v>
      </c>
      <c r="F379" s="3" t="s">
        <v>3</v>
      </c>
    </row>
    <row r="380" spans="1:6" ht="12.75">
      <c r="A380" s="1" t="s">
        <v>437</v>
      </c>
      <c r="B380" s="2">
        <v>100</v>
      </c>
      <c r="C380" s="5">
        <v>2</v>
      </c>
      <c r="D380" s="3" t="s">
        <v>11</v>
      </c>
      <c r="E380" s="6">
        <v>1</v>
      </c>
      <c r="F380" s="3" t="s">
        <v>3</v>
      </c>
    </row>
    <row r="381" spans="1:6" ht="12.75">
      <c r="A381" s="1" t="s">
        <v>438</v>
      </c>
      <c r="B381" s="2">
        <v>100</v>
      </c>
      <c r="C381" s="5">
        <v>2.667</v>
      </c>
      <c r="D381" s="3" t="s">
        <v>11</v>
      </c>
      <c r="E381" s="6">
        <v>1</v>
      </c>
      <c r="F381" s="3" t="s">
        <v>3</v>
      </c>
    </row>
    <row r="382" spans="1:6" ht="12.75">
      <c r="A382" s="1" t="s">
        <v>439</v>
      </c>
      <c r="B382" s="2">
        <v>100</v>
      </c>
      <c r="C382" s="5">
        <v>4</v>
      </c>
      <c r="D382" s="3" t="s">
        <v>11</v>
      </c>
      <c r="E382" s="22">
        <v>0.89</v>
      </c>
      <c r="F382" s="3" t="s">
        <v>3</v>
      </c>
    </row>
    <row r="383" spans="1:6" ht="12.75">
      <c r="A383" s="1" t="s">
        <v>73</v>
      </c>
      <c r="B383" s="2">
        <v>85</v>
      </c>
      <c r="C383" s="5">
        <v>7</v>
      </c>
      <c r="D383" s="3" t="s">
        <v>11</v>
      </c>
      <c r="E383" s="21">
        <v>0.071</v>
      </c>
      <c r="F383" s="3" t="s">
        <v>36</v>
      </c>
    </row>
    <row r="384" spans="1:6" ht="12.75">
      <c r="A384" s="1" t="s">
        <v>440</v>
      </c>
      <c r="B384" s="2">
        <v>100</v>
      </c>
      <c r="C384" s="5">
        <v>8</v>
      </c>
      <c r="D384" s="3" t="s">
        <v>11</v>
      </c>
      <c r="E384" s="6">
        <v>0.35</v>
      </c>
      <c r="F384" s="3" t="s">
        <v>3</v>
      </c>
    </row>
    <row r="385" spans="1:6" ht="12.75">
      <c r="A385" s="1" t="s">
        <v>441</v>
      </c>
      <c r="B385" s="2">
        <v>100</v>
      </c>
      <c r="C385" s="5">
        <v>8</v>
      </c>
      <c r="D385" s="3" t="s">
        <v>11</v>
      </c>
      <c r="E385" s="6">
        <v>0.21</v>
      </c>
      <c r="F385" s="3" t="s">
        <v>3</v>
      </c>
    </row>
    <row r="386" spans="1:6" ht="12.75">
      <c r="A386" s="1" t="s">
        <v>442</v>
      </c>
      <c r="B386" s="2">
        <v>100</v>
      </c>
      <c r="C386" s="5">
        <v>8</v>
      </c>
      <c r="D386" s="3" t="s">
        <v>11</v>
      </c>
      <c r="E386" s="6">
        <v>1</v>
      </c>
      <c r="F386" s="3" t="s">
        <v>3</v>
      </c>
    </row>
    <row r="387" spans="1:6" ht="12.75">
      <c r="A387" s="1" t="s">
        <v>443</v>
      </c>
      <c r="B387" s="2">
        <v>100</v>
      </c>
      <c r="C387" s="5">
        <v>7</v>
      </c>
      <c r="D387" s="3" t="s">
        <v>11</v>
      </c>
      <c r="E387" s="22">
        <v>18.6</v>
      </c>
      <c r="F387" s="3" t="s">
        <v>3</v>
      </c>
    </row>
    <row r="388" spans="1:6" ht="12.75">
      <c r="A388" s="1" t="s">
        <v>444</v>
      </c>
      <c r="B388" s="2">
        <v>100</v>
      </c>
      <c r="C388" s="5">
        <v>8</v>
      </c>
      <c r="D388" s="3" t="s">
        <v>11</v>
      </c>
      <c r="E388" s="6">
        <v>0.27</v>
      </c>
      <c r="F388" s="3" t="s">
        <v>3</v>
      </c>
    </row>
    <row r="389" spans="1:6" ht="12.75">
      <c r="A389" s="1" t="s">
        <v>445</v>
      </c>
      <c r="B389" s="2">
        <v>100</v>
      </c>
      <c r="C389" s="5">
        <v>7</v>
      </c>
      <c r="D389" s="3" t="s">
        <v>11</v>
      </c>
      <c r="E389" s="6">
        <v>1</v>
      </c>
      <c r="F389" s="3" t="s">
        <v>3</v>
      </c>
    </row>
    <row r="390" spans="1:6" ht="12.75">
      <c r="A390" s="1" t="s">
        <v>446</v>
      </c>
      <c r="B390" s="2">
        <v>100</v>
      </c>
      <c r="C390" s="5">
        <v>7</v>
      </c>
      <c r="D390" s="3" t="s">
        <v>11</v>
      </c>
      <c r="E390" s="22">
        <v>1.28</v>
      </c>
      <c r="F390" s="3" t="s">
        <v>3</v>
      </c>
    </row>
    <row r="391" spans="1:6" ht="12.75">
      <c r="A391" s="1" t="s">
        <v>447</v>
      </c>
      <c r="B391" s="2">
        <v>100</v>
      </c>
      <c r="C391" s="5">
        <v>7</v>
      </c>
      <c r="D391" s="3" t="s">
        <v>11</v>
      </c>
      <c r="E391" s="22">
        <v>1.5</v>
      </c>
      <c r="F391" s="3" t="s">
        <v>3</v>
      </c>
    </row>
    <row r="392" spans="1:6" ht="12.75">
      <c r="A392" s="1" t="s">
        <v>448</v>
      </c>
      <c r="B392" s="2">
        <v>100</v>
      </c>
      <c r="C392" s="5">
        <v>7</v>
      </c>
      <c r="D392" s="3" t="s">
        <v>11</v>
      </c>
      <c r="E392" s="22">
        <v>1.1</v>
      </c>
      <c r="F392" s="3" t="s">
        <v>3</v>
      </c>
    </row>
    <row r="393" spans="1:6" ht="12.75">
      <c r="A393" s="1" t="s">
        <v>449</v>
      </c>
      <c r="B393" s="2">
        <v>100</v>
      </c>
      <c r="C393" s="5">
        <v>8</v>
      </c>
      <c r="D393" s="3" t="s">
        <v>11</v>
      </c>
      <c r="E393" s="6">
        <v>0.26</v>
      </c>
      <c r="F393" s="3" t="s">
        <v>3</v>
      </c>
    </row>
    <row r="394" spans="1:6" ht="12.75">
      <c r="A394" s="1" t="s">
        <v>450</v>
      </c>
      <c r="B394" s="2">
        <v>100</v>
      </c>
      <c r="C394" s="5">
        <v>8</v>
      </c>
      <c r="D394" s="3" t="s">
        <v>11</v>
      </c>
      <c r="E394" s="6">
        <v>2.17</v>
      </c>
      <c r="F394" s="3" t="s">
        <v>3</v>
      </c>
    </row>
    <row r="395" spans="1:6" ht="12.75">
      <c r="A395" s="1" t="s">
        <v>451</v>
      </c>
      <c r="B395" s="2">
        <v>100</v>
      </c>
      <c r="C395" s="5">
        <v>8</v>
      </c>
      <c r="D395" s="3" t="s">
        <v>11</v>
      </c>
      <c r="E395" s="22">
        <v>5.09</v>
      </c>
      <c r="F395" s="3" t="s">
        <v>3</v>
      </c>
    </row>
    <row r="396" spans="1:6" ht="12.75">
      <c r="A396" s="1" t="s">
        <v>452</v>
      </c>
      <c r="B396" s="2">
        <v>48</v>
      </c>
      <c r="C396" s="5">
        <v>8</v>
      </c>
      <c r="D396" s="3" t="s">
        <v>11</v>
      </c>
      <c r="E396" s="6">
        <v>1</v>
      </c>
      <c r="F396" s="3" t="s">
        <v>3</v>
      </c>
    </row>
    <row r="397" spans="1:6" ht="12.75">
      <c r="A397" s="1" t="s">
        <v>453</v>
      </c>
      <c r="B397" s="2">
        <v>100</v>
      </c>
      <c r="C397" s="5">
        <v>8</v>
      </c>
      <c r="D397" s="3" t="s">
        <v>11</v>
      </c>
      <c r="E397" s="6">
        <v>2.19</v>
      </c>
      <c r="F397" s="3" t="s">
        <v>3</v>
      </c>
    </row>
    <row r="398" spans="1:6" ht="12.75">
      <c r="A398" s="1" t="s">
        <v>454</v>
      </c>
      <c r="B398" s="2">
        <v>100</v>
      </c>
      <c r="C398" s="5">
        <v>8</v>
      </c>
      <c r="D398" s="3" t="s">
        <v>11</v>
      </c>
      <c r="E398" s="6">
        <v>1.86</v>
      </c>
      <c r="F398" s="3" t="s">
        <v>3</v>
      </c>
    </row>
    <row r="399" spans="1:6" ht="12.75">
      <c r="A399" s="1" t="s">
        <v>63</v>
      </c>
      <c r="B399" s="2">
        <v>100</v>
      </c>
      <c r="C399" s="5">
        <v>4</v>
      </c>
      <c r="D399" s="3" t="s">
        <v>11</v>
      </c>
      <c r="E399" s="6">
        <v>0.2621</v>
      </c>
      <c r="F399" s="3" t="s">
        <v>36</v>
      </c>
    </row>
    <row r="400" spans="1:6" ht="12.75">
      <c r="A400" s="1" t="s">
        <v>455</v>
      </c>
      <c r="B400" s="2">
        <v>100</v>
      </c>
      <c r="C400" s="5">
        <v>8</v>
      </c>
      <c r="D400" s="3" t="s">
        <v>11</v>
      </c>
      <c r="E400" s="21">
        <v>2.737</v>
      </c>
      <c r="F400" s="3" t="s">
        <v>3</v>
      </c>
    </row>
    <row r="401" spans="1:6" ht="12.75">
      <c r="A401" s="1" t="s">
        <v>456</v>
      </c>
      <c r="B401" s="2">
        <v>100</v>
      </c>
      <c r="C401" s="5">
        <v>8</v>
      </c>
      <c r="D401" s="3" t="s">
        <v>11</v>
      </c>
      <c r="E401" s="21">
        <v>2.69</v>
      </c>
      <c r="F401" s="3" t="s">
        <v>3</v>
      </c>
    </row>
    <row r="402" spans="1:6" ht="12.75">
      <c r="A402" s="1" t="s">
        <v>457</v>
      </c>
      <c r="B402" s="2">
        <v>100</v>
      </c>
      <c r="C402" s="5">
        <v>8</v>
      </c>
      <c r="D402" s="3" t="s">
        <v>11</v>
      </c>
      <c r="E402" s="21">
        <v>0.75</v>
      </c>
      <c r="F402" s="3" t="s">
        <v>3</v>
      </c>
    </row>
    <row r="403" spans="1:6" ht="12.75">
      <c r="A403" s="1" t="s">
        <v>458</v>
      </c>
      <c r="B403" s="2">
        <v>100</v>
      </c>
      <c r="C403" s="5">
        <v>8</v>
      </c>
      <c r="D403" s="3" t="s">
        <v>11</v>
      </c>
      <c r="E403" s="21">
        <v>0.6726666666666666</v>
      </c>
      <c r="F403" s="3" t="s">
        <v>3</v>
      </c>
    </row>
    <row r="404" spans="1:6" ht="12.75">
      <c r="A404" s="1" t="s">
        <v>459</v>
      </c>
      <c r="B404" s="2">
        <v>100</v>
      </c>
      <c r="C404" s="5">
        <v>8</v>
      </c>
      <c r="D404" s="3" t="s">
        <v>11</v>
      </c>
      <c r="E404" s="21">
        <v>1.26</v>
      </c>
      <c r="F404" s="3" t="s">
        <v>3</v>
      </c>
    </row>
    <row r="405" spans="1:6" ht="12.75">
      <c r="A405" s="1" t="s">
        <v>460</v>
      </c>
      <c r="B405" s="2">
        <v>100</v>
      </c>
      <c r="C405" s="5">
        <v>8</v>
      </c>
      <c r="D405" s="3" t="s">
        <v>11</v>
      </c>
      <c r="E405" s="21">
        <v>1.3166666666666667</v>
      </c>
      <c r="F405" s="3" t="s">
        <v>3</v>
      </c>
    </row>
    <row r="406" spans="1:6" ht="12.75">
      <c r="A406" s="1" t="s">
        <v>461</v>
      </c>
      <c r="B406" s="2">
        <v>100</v>
      </c>
      <c r="C406" s="5">
        <v>8</v>
      </c>
      <c r="D406" s="3" t="s">
        <v>11</v>
      </c>
      <c r="E406" s="6">
        <v>0.75</v>
      </c>
      <c r="F406" s="3" t="s">
        <v>3</v>
      </c>
    </row>
    <row r="407" spans="1:6" ht="12.75">
      <c r="A407" s="1" t="s">
        <v>462</v>
      </c>
      <c r="B407" s="2">
        <v>100</v>
      </c>
      <c r="C407" s="5">
        <v>8</v>
      </c>
      <c r="D407" s="3" t="s">
        <v>11</v>
      </c>
      <c r="E407" s="21">
        <v>0.8722222222222222</v>
      </c>
      <c r="F407" s="3" t="s">
        <v>3</v>
      </c>
    </row>
    <row r="408" spans="1:6" ht="12.75">
      <c r="A408" s="1" t="s">
        <v>463</v>
      </c>
      <c r="B408" s="2">
        <v>100</v>
      </c>
      <c r="C408" s="5">
        <v>8</v>
      </c>
      <c r="D408" s="3" t="s">
        <v>11</v>
      </c>
      <c r="E408" s="21">
        <v>0.9476</v>
      </c>
      <c r="F408" s="3" t="s">
        <v>3</v>
      </c>
    </row>
    <row r="409" spans="1:6" ht="12.75">
      <c r="A409" s="1" t="s">
        <v>84</v>
      </c>
      <c r="B409" s="2">
        <v>100</v>
      </c>
      <c r="C409" s="5">
        <v>3</v>
      </c>
      <c r="D409" s="3" t="s">
        <v>11</v>
      </c>
      <c r="E409" s="6">
        <v>0.86</v>
      </c>
      <c r="F409" s="3" t="s">
        <v>36</v>
      </c>
    </row>
    <row r="410" spans="1:6" ht="12.75">
      <c r="A410" s="1" t="s">
        <v>464</v>
      </c>
      <c r="B410" s="2">
        <v>100</v>
      </c>
      <c r="C410" s="5">
        <v>8</v>
      </c>
      <c r="D410" s="3" t="s">
        <v>11</v>
      </c>
      <c r="E410" s="6">
        <v>9.99</v>
      </c>
      <c r="F410" s="3" t="s">
        <v>3</v>
      </c>
    </row>
    <row r="411" spans="1:6" ht="12.75">
      <c r="A411" s="1" t="s">
        <v>465</v>
      </c>
      <c r="B411" s="2">
        <v>100</v>
      </c>
      <c r="C411" s="5">
        <v>8</v>
      </c>
      <c r="D411" s="3" t="s">
        <v>11</v>
      </c>
      <c r="E411" s="6">
        <v>0.37</v>
      </c>
      <c r="F411" s="3" t="s">
        <v>3</v>
      </c>
    </row>
    <row r="412" spans="1:6" ht="12.75">
      <c r="A412" s="1" t="s">
        <v>466</v>
      </c>
      <c r="B412" s="2">
        <v>100</v>
      </c>
      <c r="C412" s="5">
        <v>8</v>
      </c>
      <c r="D412" s="3" t="s">
        <v>11</v>
      </c>
      <c r="E412" s="6">
        <v>0.29</v>
      </c>
      <c r="F412" s="3" t="s">
        <v>3</v>
      </c>
    </row>
    <row r="413" spans="1:6" ht="12.75">
      <c r="A413" s="1" t="s">
        <v>467</v>
      </c>
      <c r="B413" s="2">
        <v>100</v>
      </c>
      <c r="C413" s="5">
        <v>8</v>
      </c>
      <c r="D413" s="3" t="s">
        <v>11</v>
      </c>
      <c r="E413" s="22">
        <v>0.73</v>
      </c>
      <c r="F413" s="3" t="s">
        <v>3</v>
      </c>
    </row>
    <row r="414" spans="1:6" ht="12.75">
      <c r="A414" s="1" t="s">
        <v>468</v>
      </c>
      <c r="B414" s="2">
        <v>100</v>
      </c>
      <c r="C414" s="5">
        <v>8</v>
      </c>
      <c r="D414" s="3" t="s">
        <v>11</v>
      </c>
      <c r="E414" s="22">
        <v>90</v>
      </c>
      <c r="F414" s="3" t="s">
        <v>3</v>
      </c>
    </row>
    <row r="415" spans="1:6" ht="12.75">
      <c r="A415" s="1" t="s">
        <v>469</v>
      </c>
      <c r="B415" s="2">
        <v>100</v>
      </c>
      <c r="C415" s="5">
        <v>8</v>
      </c>
      <c r="D415" s="3" t="s">
        <v>11</v>
      </c>
      <c r="E415" s="22">
        <v>0.73</v>
      </c>
      <c r="F415" s="3" t="s">
        <v>3</v>
      </c>
    </row>
    <row r="416" spans="1:6" ht="12.75">
      <c r="A416" s="1" t="s">
        <v>470</v>
      </c>
      <c r="B416" s="2">
        <v>100</v>
      </c>
      <c r="C416" s="5">
        <v>8</v>
      </c>
      <c r="D416" s="3" t="s">
        <v>11</v>
      </c>
      <c r="E416" s="22">
        <v>0.31</v>
      </c>
      <c r="F416" s="3" t="s">
        <v>3</v>
      </c>
    </row>
    <row r="417" spans="1:6" ht="12.75">
      <c r="A417" s="1" t="s">
        <v>471</v>
      </c>
      <c r="B417" s="2">
        <v>100</v>
      </c>
      <c r="C417" s="5">
        <v>8</v>
      </c>
      <c r="D417" s="3" t="s">
        <v>11</v>
      </c>
      <c r="E417" s="6">
        <v>1.81</v>
      </c>
      <c r="F417" s="3" t="s">
        <v>3</v>
      </c>
    </row>
    <row r="418" spans="1:6" ht="12.75">
      <c r="A418" s="1" t="s">
        <v>472</v>
      </c>
      <c r="B418" s="2">
        <v>100</v>
      </c>
      <c r="C418" s="5">
        <v>4</v>
      </c>
      <c r="D418" s="3" t="s">
        <v>11</v>
      </c>
      <c r="E418" s="6">
        <v>1</v>
      </c>
      <c r="F418" s="3" t="s">
        <v>3</v>
      </c>
    </row>
    <row r="419" spans="1:6" ht="12.75">
      <c r="A419" s="1" t="s">
        <v>473</v>
      </c>
      <c r="B419" s="2">
        <v>100</v>
      </c>
      <c r="C419" s="5">
        <v>8</v>
      </c>
      <c r="D419" s="3" t="s">
        <v>11</v>
      </c>
      <c r="E419" s="6">
        <v>0.01</v>
      </c>
      <c r="F419" s="3" t="s">
        <v>3</v>
      </c>
    </row>
    <row r="420" spans="1:6" ht="12.75">
      <c r="A420" s="1" t="s">
        <v>474</v>
      </c>
      <c r="B420" s="2">
        <v>100</v>
      </c>
      <c r="C420" s="5">
        <v>8</v>
      </c>
      <c r="D420" s="3" t="s">
        <v>11</v>
      </c>
      <c r="E420" s="22">
        <v>3.29</v>
      </c>
      <c r="F420" s="3" t="s">
        <v>3</v>
      </c>
    </row>
    <row r="421" spans="1:6" ht="12.75">
      <c r="A421" s="1" t="s">
        <v>475</v>
      </c>
      <c r="B421" s="2">
        <v>86</v>
      </c>
      <c r="C421" s="5">
        <v>8</v>
      </c>
      <c r="D421" s="3" t="s">
        <v>11</v>
      </c>
      <c r="E421" s="6">
        <v>1</v>
      </c>
      <c r="F421" s="3" t="s">
        <v>3</v>
      </c>
    </row>
    <row r="422" spans="1:6" ht="12.75">
      <c r="A422" s="1" t="s">
        <v>476</v>
      </c>
      <c r="B422" s="2">
        <v>100</v>
      </c>
      <c r="C422" s="5">
        <v>4</v>
      </c>
      <c r="D422" s="3" t="s">
        <v>11</v>
      </c>
      <c r="E422" s="6">
        <v>2.48</v>
      </c>
      <c r="F422" s="3" t="s">
        <v>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D27" sqref="D27"/>
    </sheetView>
  </sheetViews>
  <sheetFormatPr defaultColWidth="9.140625" defaultRowHeight="12.75"/>
  <cols>
    <col min="1" max="1" width="8.421875" style="0" bestFit="1" customWidth="1"/>
    <col min="2" max="2" width="12.7109375" style="0" customWidth="1"/>
    <col min="3" max="3" width="10.57421875" style="0" bestFit="1" customWidth="1"/>
    <col min="4" max="5" width="12.7109375" style="0" customWidth="1"/>
    <col min="6" max="6" width="11.57421875" style="0" bestFit="1" customWidth="1"/>
    <col min="7" max="8" width="9.57421875" style="0" bestFit="1" customWidth="1"/>
    <col min="9" max="10" width="10.57421875" style="0" bestFit="1" customWidth="1"/>
    <col min="16" max="16" width="12.57421875" style="0" bestFit="1" customWidth="1"/>
  </cols>
  <sheetData>
    <row r="1" spans="2:5" ht="12.75">
      <c r="B1" s="4" t="s">
        <v>35</v>
      </c>
      <c r="C1" s="4" t="s">
        <v>34</v>
      </c>
      <c r="D1" s="4" t="s">
        <v>3</v>
      </c>
      <c r="E1" s="4" t="s">
        <v>36</v>
      </c>
    </row>
    <row r="2" spans="1:5" ht="12.75">
      <c r="A2" t="s">
        <v>35</v>
      </c>
      <c r="B2" s="36">
        <v>1</v>
      </c>
      <c r="C2" s="36">
        <v>0.001</v>
      </c>
      <c r="D2" s="36">
        <f>D3/1000</f>
        <v>0.0022046225</v>
      </c>
      <c r="E2" s="36">
        <f>E3/1000</f>
        <v>0.03527396</v>
      </c>
    </row>
    <row r="3" spans="1:5" ht="12.75">
      <c r="A3" t="s">
        <v>34</v>
      </c>
      <c r="B3" s="36">
        <v>1000</v>
      </c>
      <c r="C3" s="36">
        <v>1</v>
      </c>
      <c r="D3" s="36">
        <v>2.2046225</v>
      </c>
      <c r="E3" s="36">
        <f>D3*16</f>
        <v>35.27396</v>
      </c>
    </row>
    <row r="4" spans="1:14" ht="12.75">
      <c r="A4" s="1" t="s">
        <v>3</v>
      </c>
      <c r="B4" s="37">
        <v>453.592395069904</v>
      </c>
      <c r="C4" s="37">
        <v>0.453592395069904</v>
      </c>
      <c r="D4" s="37">
        <v>1</v>
      </c>
      <c r="E4" s="37">
        <v>16</v>
      </c>
      <c r="M4" s="1"/>
      <c r="N4" s="1"/>
    </row>
    <row r="5" spans="1:5" ht="12.75">
      <c r="A5" t="s">
        <v>36</v>
      </c>
      <c r="B5" s="36">
        <f>B4/16</f>
        <v>28.349524691869</v>
      </c>
      <c r="C5" s="36">
        <f>C4/16</f>
        <v>0.028349524691869</v>
      </c>
      <c r="D5" s="36">
        <v>0.0625</v>
      </c>
      <c r="E5" s="36">
        <v>1</v>
      </c>
    </row>
    <row r="8" spans="1:13" ht="12.75">
      <c r="A8" s="4"/>
      <c r="B8" s="2" t="s">
        <v>18</v>
      </c>
      <c r="C8" s="2" t="s">
        <v>22</v>
      </c>
      <c r="D8" s="2" t="s">
        <v>19</v>
      </c>
      <c r="E8" s="2" t="s">
        <v>24</v>
      </c>
      <c r="F8" s="2" t="s">
        <v>25</v>
      </c>
      <c r="G8" s="2" t="s">
        <v>21</v>
      </c>
      <c r="H8" s="2" t="s">
        <v>20</v>
      </c>
      <c r="I8" s="2" t="s">
        <v>15</v>
      </c>
      <c r="J8" s="2" t="s">
        <v>23</v>
      </c>
      <c r="M8" s="1"/>
    </row>
    <row r="9" spans="1:10" ht="12.75">
      <c r="A9" s="4" t="s">
        <v>18</v>
      </c>
      <c r="B9" s="36">
        <v>1</v>
      </c>
      <c r="C9" s="36">
        <v>8</v>
      </c>
      <c r="D9" s="36">
        <v>0.0625</v>
      </c>
      <c r="E9" s="36">
        <f>E10*8</f>
        <v>0.2365882365128952</v>
      </c>
      <c r="F9" s="36">
        <f>F10*8</f>
        <v>236.5882365128952</v>
      </c>
      <c r="G9" s="36">
        <v>0.5</v>
      </c>
      <c r="H9" s="36">
        <v>0.25</v>
      </c>
      <c r="I9" s="36">
        <v>16</v>
      </c>
      <c r="J9" s="36">
        <v>48</v>
      </c>
    </row>
    <row r="10" spans="1:12" ht="12.75">
      <c r="A10" s="4" t="s">
        <v>22</v>
      </c>
      <c r="B10" s="36">
        <f>B9/8</f>
        <v>0.125</v>
      </c>
      <c r="C10" s="36">
        <f>C9/8</f>
        <v>1</v>
      </c>
      <c r="D10" s="36">
        <f>D9/8</f>
        <v>0.0078125</v>
      </c>
      <c r="E10" s="36">
        <v>0.0295735295641119</v>
      </c>
      <c r="F10" s="36">
        <f>E10*1000</f>
        <v>29.5735295641119</v>
      </c>
      <c r="G10" s="36">
        <f>G9/8</f>
        <v>0.0625</v>
      </c>
      <c r="H10" s="36">
        <f>H9/8</f>
        <v>0.03125</v>
      </c>
      <c r="I10" s="36">
        <f>I9/8</f>
        <v>2</v>
      </c>
      <c r="J10" s="36">
        <f>J9/8</f>
        <v>6</v>
      </c>
      <c r="L10" s="36"/>
    </row>
    <row r="11" spans="1:12" ht="12.75">
      <c r="A11" s="4" t="s">
        <v>19</v>
      </c>
      <c r="B11" s="36">
        <f>B10*128</f>
        <v>16</v>
      </c>
      <c r="C11" s="36">
        <f aca="true" t="shared" si="0" ref="C11:J11">C10*128</f>
        <v>128</v>
      </c>
      <c r="D11" s="36">
        <f t="shared" si="0"/>
        <v>1</v>
      </c>
      <c r="E11" s="36">
        <f t="shared" si="0"/>
        <v>3.7854117842063233</v>
      </c>
      <c r="F11" s="36">
        <f t="shared" si="0"/>
        <v>3785.4117842063233</v>
      </c>
      <c r="G11" s="36">
        <f t="shared" si="0"/>
        <v>8</v>
      </c>
      <c r="H11" s="36">
        <f t="shared" si="0"/>
        <v>4</v>
      </c>
      <c r="I11" s="36">
        <f t="shared" si="0"/>
        <v>256</v>
      </c>
      <c r="J11" s="36">
        <f t="shared" si="0"/>
        <v>768</v>
      </c>
      <c r="L11" s="1"/>
    </row>
    <row r="12" spans="1:10" ht="12.75">
      <c r="A12" s="4" t="s">
        <v>24</v>
      </c>
      <c r="B12" s="36">
        <f>C12/8</f>
        <v>4.2267528375</v>
      </c>
      <c r="C12" s="36">
        <v>33.8140227</v>
      </c>
      <c r="D12" s="36">
        <f>B12/16</f>
        <v>0.26417205234375</v>
      </c>
      <c r="E12" s="36">
        <v>1</v>
      </c>
      <c r="F12" s="36">
        <v>1000</v>
      </c>
      <c r="G12" s="36">
        <f>H12*2</f>
        <v>2.11337641875</v>
      </c>
      <c r="H12" s="36">
        <f>B12/4</f>
        <v>1.056688209375</v>
      </c>
      <c r="I12" s="36">
        <f>B12*16</f>
        <v>67.6280454</v>
      </c>
      <c r="J12" s="36">
        <f>I12*3</f>
        <v>202.8841362</v>
      </c>
    </row>
    <row r="13" spans="1:10" ht="12.75">
      <c r="A13" s="4" t="s">
        <v>25</v>
      </c>
      <c r="B13" s="36">
        <f aca="true" t="shared" si="1" ref="B13:J13">B12/1000</f>
        <v>0.0042267528375</v>
      </c>
      <c r="C13" s="36">
        <f t="shared" si="1"/>
        <v>0.0338140227</v>
      </c>
      <c r="D13" s="36">
        <f t="shared" si="1"/>
        <v>0.00026417205234375</v>
      </c>
      <c r="E13" s="36">
        <f t="shared" si="1"/>
        <v>0.001</v>
      </c>
      <c r="F13" s="36">
        <f t="shared" si="1"/>
        <v>1</v>
      </c>
      <c r="G13" s="36">
        <f t="shared" si="1"/>
        <v>0.00211337641875</v>
      </c>
      <c r="H13" s="36">
        <f t="shared" si="1"/>
        <v>0.001056688209375</v>
      </c>
      <c r="I13" s="36">
        <f t="shared" si="1"/>
        <v>0.0676280454</v>
      </c>
      <c r="J13" s="36">
        <f t="shared" si="1"/>
        <v>0.2028841362</v>
      </c>
    </row>
    <row r="14" spans="1:10" ht="12.75">
      <c r="A14" s="4" t="s">
        <v>21</v>
      </c>
      <c r="B14" s="36">
        <f aca="true" t="shared" si="2" ref="B14:I14">B15/2</f>
        <v>2</v>
      </c>
      <c r="C14" s="36">
        <f t="shared" si="2"/>
        <v>16</v>
      </c>
      <c r="D14" s="36">
        <f t="shared" si="2"/>
        <v>0.125</v>
      </c>
      <c r="E14" s="36">
        <f t="shared" si="2"/>
        <v>0.47317647302578997</v>
      </c>
      <c r="F14" s="36">
        <f t="shared" si="2"/>
        <v>473.17647302578996</v>
      </c>
      <c r="G14" s="36">
        <f t="shared" si="2"/>
        <v>1</v>
      </c>
      <c r="H14" s="36">
        <f t="shared" si="2"/>
        <v>0.5</v>
      </c>
      <c r="I14" s="36">
        <f t="shared" si="2"/>
        <v>32</v>
      </c>
      <c r="J14" s="36">
        <f>J15/2</f>
        <v>96</v>
      </c>
    </row>
    <row r="15" spans="1:10" ht="12.75">
      <c r="A15" s="4" t="s">
        <v>20</v>
      </c>
      <c r="B15" s="36">
        <v>4</v>
      </c>
      <c r="C15" s="36">
        <v>32</v>
      </c>
      <c r="D15" s="36">
        <v>0.25</v>
      </c>
      <c r="E15" s="36">
        <f>32/C12</f>
        <v>0.9463529460515799</v>
      </c>
      <c r="F15" s="36">
        <f>E15*1000</f>
        <v>946.3529460515799</v>
      </c>
      <c r="G15" s="36">
        <v>2</v>
      </c>
      <c r="H15" s="36">
        <v>1</v>
      </c>
      <c r="I15" s="36">
        <v>64</v>
      </c>
      <c r="J15" s="36">
        <v>192</v>
      </c>
    </row>
    <row r="16" spans="1:16" ht="12.75">
      <c r="A16" s="4" t="s">
        <v>15</v>
      </c>
      <c r="B16" s="36">
        <f>B15/64</f>
        <v>0.0625</v>
      </c>
      <c r="C16" s="36">
        <f aca="true" t="shared" si="3" ref="C16:J16">C15/64</f>
        <v>0.5</v>
      </c>
      <c r="D16" s="36">
        <f t="shared" si="3"/>
        <v>0.00390625</v>
      </c>
      <c r="E16" s="36">
        <f t="shared" si="3"/>
        <v>0.014786764782055936</v>
      </c>
      <c r="F16" s="36">
        <f t="shared" si="3"/>
        <v>14.786764782055936</v>
      </c>
      <c r="G16" s="36">
        <f t="shared" si="3"/>
        <v>0.03125</v>
      </c>
      <c r="H16" s="36">
        <f t="shared" si="3"/>
        <v>0.015625</v>
      </c>
      <c r="I16" s="36">
        <f t="shared" si="3"/>
        <v>1</v>
      </c>
      <c r="J16" s="36">
        <f t="shared" si="3"/>
        <v>3</v>
      </c>
      <c r="N16" s="11"/>
      <c r="O16" s="11"/>
      <c r="P16" s="38"/>
    </row>
    <row r="17" spans="1:16" ht="12.75">
      <c r="A17" s="4" t="s">
        <v>23</v>
      </c>
      <c r="B17" s="36">
        <f>B16/3</f>
        <v>0.020833333333333332</v>
      </c>
      <c r="C17" s="36">
        <f aca="true" t="shared" si="4" ref="C17:J17">C16/3</f>
        <v>0.16666666666666666</v>
      </c>
      <c r="D17" s="36">
        <f t="shared" si="4"/>
        <v>0.0013020833333333333</v>
      </c>
      <c r="E17" s="36">
        <f t="shared" si="4"/>
        <v>0.004928921594018645</v>
      </c>
      <c r="F17" s="36">
        <f t="shared" si="4"/>
        <v>4.928921594018646</v>
      </c>
      <c r="G17" s="36">
        <f t="shared" si="4"/>
        <v>0.010416666666666666</v>
      </c>
      <c r="H17" s="36">
        <f t="shared" si="4"/>
        <v>0.005208333333333333</v>
      </c>
      <c r="I17" s="36">
        <f t="shared" si="4"/>
        <v>0.3333333333333333</v>
      </c>
      <c r="J17" s="36">
        <f t="shared" si="4"/>
        <v>1</v>
      </c>
      <c r="N17" s="4"/>
      <c r="O17" s="4"/>
      <c r="P17" s="10"/>
    </row>
    <row r="18" spans="14:16" ht="12.75">
      <c r="N18" s="4"/>
      <c r="O18" s="4"/>
      <c r="P18" s="10"/>
    </row>
    <row r="19" spans="14:16" ht="12.75">
      <c r="N19" s="4"/>
      <c r="O19" s="4"/>
      <c r="P19" s="10"/>
    </row>
    <row r="20" spans="14:16" ht="12.75">
      <c r="N20" s="4"/>
      <c r="O20" s="4"/>
      <c r="P20" s="10"/>
    </row>
    <row r="21" spans="14:16" ht="12.75">
      <c r="N21" s="4"/>
      <c r="O21" s="4"/>
      <c r="P21" s="10"/>
    </row>
    <row r="22" spans="14:16" ht="12.75">
      <c r="N22" s="4"/>
      <c r="O22" s="4"/>
      <c r="P22" s="10"/>
    </row>
    <row r="23" spans="4:16" ht="12.75">
      <c r="D23" s="4"/>
      <c r="E23" s="4"/>
      <c r="F23" s="4"/>
      <c r="G23" s="4"/>
      <c r="H23" s="4"/>
      <c r="I23" s="4"/>
      <c r="J23" s="4"/>
      <c r="K23" s="4"/>
      <c r="N23" s="4"/>
      <c r="O23" s="4"/>
      <c r="P23" s="10"/>
    </row>
    <row r="24" spans="14:16" ht="12.75">
      <c r="N24" s="4"/>
      <c r="O24" s="4"/>
      <c r="P24" s="1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G19" sqref="G19"/>
    </sheetView>
  </sheetViews>
  <sheetFormatPr defaultColWidth="9.140625" defaultRowHeight="12.75"/>
  <cols>
    <col min="3" max="3" width="15.00390625" style="0" bestFit="1" customWidth="1"/>
  </cols>
  <sheetData>
    <row r="1" spans="1:3" ht="12.75">
      <c r="A1" t="s">
        <v>100</v>
      </c>
      <c r="B1" t="s">
        <v>101</v>
      </c>
      <c r="C1" t="s">
        <v>102</v>
      </c>
    </row>
    <row r="2" spans="1:3" ht="12.75">
      <c r="A2" s="39" t="s">
        <v>18</v>
      </c>
      <c r="B2" s="39" t="s">
        <v>18</v>
      </c>
      <c r="C2" s="4">
        <v>1</v>
      </c>
    </row>
    <row r="3" spans="1:3" ht="12.75">
      <c r="A3" s="39" t="s">
        <v>18</v>
      </c>
      <c r="B3" s="39" t="s">
        <v>22</v>
      </c>
      <c r="C3" s="4">
        <v>8</v>
      </c>
    </row>
    <row r="4" spans="1:3" ht="12.75">
      <c r="A4" s="39" t="s">
        <v>18</v>
      </c>
      <c r="B4" s="39" t="s">
        <v>19</v>
      </c>
      <c r="C4" s="4">
        <v>0.0625</v>
      </c>
    </row>
    <row r="5" spans="1:3" ht="12.75">
      <c r="A5" s="39" t="s">
        <v>18</v>
      </c>
      <c r="B5" s="39" t="s">
        <v>24</v>
      </c>
      <c r="C5" s="4">
        <v>0.23651844843897826</v>
      </c>
    </row>
    <row r="6" spans="1:3" ht="12.75">
      <c r="A6" s="39" t="s">
        <v>18</v>
      </c>
      <c r="B6" s="39" t="s">
        <v>25</v>
      </c>
      <c r="C6" s="4">
        <v>236.51844843897825</v>
      </c>
    </row>
    <row r="7" spans="1:3" ht="12.75">
      <c r="A7" s="39" t="s">
        <v>18</v>
      </c>
      <c r="B7" s="39" t="s">
        <v>21</v>
      </c>
      <c r="C7" s="4">
        <v>0.5</v>
      </c>
    </row>
    <row r="8" spans="1:3" ht="12.75">
      <c r="A8" s="39" t="s">
        <v>18</v>
      </c>
      <c r="B8" s="39" t="s">
        <v>20</v>
      </c>
      <c r="C8" s="4">
        <v>0.25</v>
      </c>
    </row>
    <row r="9" spans="1:3" ht="12.75">
      <c r="A9" s="39" t="s">
        <v>18</v>
      </c>
      <c r="B9" s="39" t="s">
        <v>15</v>
      </c>
      <c r="C9" s="4">
        <v>16</v>
      </c>
    </row>
    <row r="10" spans="1:3" ht="12.75">
      <c r="A10" s="39" t="s">
        <v>18</v>
      </c>
      <c r="B10" s="39" t="s">
        <v>23</v>
      </c>
      <c r="C10" s="4">
        <v>48</v>
      </c>
    </row>
    <row r="11" ht="12.75">
      <c r="C11" s="40"/>
    </row>
    <row r="12" ht="12.75">
      <c r="C12" s="40"/>
    </row>
    <row r="13" spans="1:3" ht="12.75">
      <c r="A13" t="s">
        <v>103</v>
      </c>
      <c r="B13" t="s">
        <v>104</v>
      </c>
      <c r="C13" s="41" t="s">
        <v>102</v>
      </c>
    </row>
    <row r="14" spans="1:3" ht="12.75">
      <c r="A14" s="1" t="s">
        <v>36</v>
      </c>
      <c r="B14" t="s">
        <v>35</v>
      </c>
      <c r="C14" s="4">
        <v>28.34981402521999</v>
      </c>
    </row>
    <row r="15" spans="1:3" ht="12.75">
      <c r="A15" s="1" t="s">
        <v>36</v>
      </c>
      <c r="B15" t="s">
        <v>34</v>
      </c>
      <c r="C15" s="4">
        <v>0.028349524691869014</v>
      </c>
    </row>
    <row r="16" spans="1:3" ht="12.75">
      <c r="A16" s="1" t="s">
        <v>36</v>
      </c>
      <c r="B16" t="s">
        <v>3</v>
      </c>
      <c r="C16" s="4">
        <v>0.0625</v>
      </c>
    </row>
    <row r="17" spans="1:8" ht="12.75">
      <c r="A17" s="1" t="s">
        <v>36</v>
      </c>
      <c r="B17" t="s">
        <v>36</v>
      </c>
      <c r="C17" s="4">
        <v>1</v>
      </c>
      <c r="H17" s="1" t="s">
        <v>107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KAPLAN HIGHER EDUCATION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Instructor</dc:creator>
  <cp:keywords/>
  <dc:description/>
  <cp:lastModifiedBy>Joe</cp:lastModifiedBy>
  <cp:lastPrinted>2011-07-07T12:31:31Z</cp:lastPrinted>
  <dcterms:created xsi:type="dcterms:W3CDTF">2007-06-05T01:08:55Z</dcterms:created>
  <dcterms:modified xsi:type="dcterms:W3CDTF">2011-07-07T12:33:50Z</dcterms:modified>
  <cp:category/>
  <cp:version/>
  <cp:contentType/>
  <cp:contentStatus/>
</cp:coreProperties>
</file>